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06" yWindow="90" windowWidth="12735" windowHeight="65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<sst xmlns="http://schemas.openxmlformats.org/spreadsheetml/2006/main" count="208" uniqueCount="145">
  <si>
    <t>CONTO  ECONOMICO</t>
  </si>
  <si>
    <t>Anno
2012</t>
  </si>
  <si>
    <t>A)</t>
  </si>
  <si>
    <t>VALORE DELLA PRODUZIONE</t>
  </si>
  <si>
    <t>1)</t>
  </si>
  <si>
    <t>Contributi in c/esercizio</t>
  </si>
  <si>
    <t>a)</t>
  </si>
  <si>
    <t>Contributi in c/esercizio - da Regione o Provincia Autonoma per quota F.S. regionale</t>
  </si>
  <si>
    <t>b)</t>
  </si>
  <si>
    <t>Contributi in c/esercizio - extra fondo</t>
  </si>
  <si>
    <t>Contributi da Regione o Prov. Aut. (extra fondo) - vincolati</t>
  </si>
  <si>
    <t>2)</t>
  </si>
  <si>
    <t>Contributi da Regione o Prov. Aut. (extra fondo) - Risorse aggiuntive da bilancio a titolo di copertura LEA</t>
  </si>
  <si>
    <t>3)</t>
  </si>
  <si>
    <t>Contributi da Regione o Prov. Aut. (extra fondo) - Risorse aggiuntive da bilancio a titolo di copertura extra LEA</t>
  </si>
  <si>
    <t>4)</t>
  </si>
  <si>
    <t>Contributi da Regione o Prov. Aut. (extra fondo) - altro</t>
  </si>
  <si>
    <t>5)</t>
  </si>
  <si>
    <t>Contributi da aziende sanitarie pubbliche (extra fondo)</t>
  </si>
  <si>
    <t>6)</t>
  </si>
  <si>
    <t>Contributi da altri soggetti pubblici</t>
  </si>
  <si>
    <t>c)</t>
  </si>
  <si>
    <t>Contributi in c/esercizio - per ricerca</t>
  </si>
  <si>
    <t>da Ministero della Salute per ricerca corrente</t>
  </si>
  <si>
    <t>da Ministero della Salute per ricerca finalizzata</t>
  </si>
  <si>
    <t>da Regione e altri soggetti pubblici</t>
  </si>
  <si>
    <t>da privati</t>
  </si>
  <si>
    <t>d)</t>
  </si>
  <si>
    <t>Contributi in c/esercizio - da privati</t>
  </si>
  <si>
    <t>Rettifica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</si>
  <si>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</si>
  <si>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</si>
  <si>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Ricavi per prestazioni sanitarie e sociosanitarie - ad aziende sanitarie pubbliche</t>
  </si>
  <si>
    <t>Ricavi per prestazioni sanitarie e sociosanitarie - intramoenia</t>
  </si>
  <si>
    <t>Ricavi per prestazioni sanitarie e sociosanitarie - altro</t>
  </si>
  <si>
    <t>Concorsi, recuperi e rimborsi</t>
  </si>
  <si>
    <t>Compartecipazione alla spesa per prestazioni sanitarie (Ticket)</t>
  </si>
  <si>
    <t>7)</t>
  </si>
  <si>
    <t>Quota contributi in c/capitale imputata nell'esercizio</t>
  </si>
  <si>
    <t>8)</t>
  </si>
  <si>
    <t>Incrementi delle immobilizzazioni per lavori interni</t>
  </si>
  <si>
    <t>9)</t>
  </si>
  <si>
    <t>Altri ricavi e proventi</t>
  </si>
  <si>
    <t>Totale A)</t>
  </si>
  <si>
    <t>B)</t>
  </si>
  <si>
    <t>COSTI DELLA PRODUZIONE</t>
  </si>
  <si>
    <t>Acquisti di beni</t>
  </si>
  <si>
    <t>Acquisti di beni sanitari</t>
  </si>
  <si>
    <t>Acquisti di beni non sanitari</t>
  </si>
  <si>
    <t>Acquisti di servizi sanitari</t>
  </si>
  <si>
    <t>Acquisti di servizi sanitari - Medicina di base</t>
  </si>
  <si>
    <t>Acquisti di servizi sanitari - Farmaceutica</t>
  </si>
  <si>
    <t>Acquisti di servizi sanitari per assitenza specialistica ambulatoriale</t>
  </si>
  <si>
    <t>Acquisti di servizi sanitari per assistenza riabilitativa</t>
  </si>
  <si>
    <t>e)</t>
  </si>
  <si>
    <t>Acquisti di servizi sanitari per assistenza integrativa</t>
  </si>
  <si>
    <t>f)</t>
  </si>
  <si>
    <t>Acquisti di servizi sanitari per assistenza protesica</t>
  </si>
  <si>
    <t>g)</t>
  </si>
  <si>
    <t>h)</t>
  </si>
  <si>
    <t>Acquisti prestazioni di psichiatrica residenziale e semiresidenziale</t>
  </si>
  <si>
    <t>i)</t>
  </si>
  <si>
    <t>Acquisti prestazioni di distribuzione farmaci File F</t>
  </si>
  <si>
    <t>j)</t>
  </si>
  <si>
    <t>Acquisti prestazioni termali in convenzione</t>
  </si>
  <si>
    <t>k)</t>
  </si>
  <si>
    <t>Acquisti prestazioni di trasporto sanitario</t>
  </si>
  <si>
    <t>l)</t>
  </si>
  <si>
    <t>Acquisti prestazioni  socio-sanitarie a rilevanza sanitaria</t>
  </si>
  <si>
    <t>m)</t>
  </si>
  <si>
    <t>Compartecipazione al personale per att. Libero-prof. (intramoenia)</t>
  </si>
  <si>
    <t>n)</t>
  </si>
  <si>
    <t>Rimborsi Assegni e contributi sanitari</t>
  </si>
  <si>
    <t>o)</t>
  </si>
  <si>
    <t>Consulenze, collaborazioni, interinale, altre prestazioni di lavoro sanitarie e sociosanitarie</t>
  </si>
  <si>
    <t>p)</t>
  </si>
  <si>
    <t>Altri servizi sanitari e sociosanitari a rilevanza sanitaria</t>
  </si>
  <si>
    <t>q)</t>
  </si>
  <si>
    <t>Costi per differenziale Tariffe TUC</t>
  </si>
  <si>
    <t>Acquisti di servizi non sanitari</t>
  </si>
  <si>
    <t>Servizi non sanitari</t>
  </si>
  <si>
    <t>Formazione</t>
  </si>
  <si>
    <t>Manutenzione e riparazione</t>
  </si>
  <si>
    <t>Godimento di beni di terzi</t>
  </si>
  <si>
    <t>Costi del personale</t>
  </si>
  <si>
    <t>Personale dirigente medico</t>
  </si>
  <si>
    <t>Personale dirigente ruolo sanitario non medico</t>
  </si>
  <si>
    <t>Personale comparto ruolo sanitario</t>
  </si>
  <si>
    <t>Personale dirigente altri ruoli</t>
  </si>
  <si>
    <t>Personale comparto altri ruoli</t>
  </si>
  <si>
    <t>Oneri diversi di gestione</t>
  </si>
  <si>
    <t>Ammortamenti</t>
  </si>
  <si>
    <t>Ammortamenti immobilizzazioni immateriali</t>
  </si>
  <si>
    <t>Ammortamenti dei Fabbricati</t>
  </si>
  <si>
    <t>Ammortamenti delle altre immobilizzazioni materiali</t>
  </si>
  <si>
    <t>Svalutazione delle immobilizzazioni e dei crediti</t>
  </si>
  <si>
    <t>10)</t>
  </si>
  <si>
    <t>Variazione delle rimanenze</t>
  </si>
  <si>
    <t>Variazione delle rimanenze sanitarie</t>
  </si>
  <si>
    <t>Variazione delle rimanenze non sanitarie</t>
  </si>
  <si>
    <t>11)</t>
  </si>
  <si>
    <t>Accantonamenti</t>
  </si>
  <si>
    <t>Accantonamenti per rischi</t>
  </si>
  <si>
    <t xml:space="preserve">Accantonamenti per premio operosità </t>
  </si>
  <si>
    <t>Accantonamenti per quote inutilizzate di contributi vincolati</t>
  </si>
  <si>
    <t>Altri accantonamenti</t>
  </si>
  <si>
    <t>Totale B)</t>
  </si>
  <si>
    <t>DIFF. TRA VALORE E COSTI DELLA PRODUZIONE (A-B)</t>
  </si>
  <si>
    <t>C)</t>
  </si>
  <si>
    <t>PROVENTI E ONERI FINANZIARI</t>
  </si>
  <si>
    <t>Interessi attivi ed altri proventi finanziari</t>
  </si>
  <si>
    <t>Interessi passivi ed altri oneri finanziari</t>
  </si>
  <si>
    <t>Totale C)</t>
  </si>
  <si>
    <t>D)</t>
  </si>
  <si>
    <t>RETTIFICHE DI VALORE DI ATTIVITA' FINANZIARIE</t>
  </si>
  <si>
    <t>Rivalutazioni</t>
  </si>
  <si>
    <t>Svalutazioni</t>
  </si>
  <si>
    <t>Totale D)</t>
  </si>
  <si>
    <t>E)</t>
  </si>
  <si>
    <t>PROVENTI E ONERI STRAORDINARI</t>
  </si>
  <si>
    <t>Proventi straordinari</t>
  </si>
  <si>
    <t>Plusvalenze</t>
  </si>
  <si>
    <t>Altri proventi straordinari</t>
  </si>
  <si>
    <t>Oneri straordinari</t>
  </si>
  <si>
    <t>Minusvalenze</t>
  </si>
  <si>
    <t>Altri oneri straordinari</t>
  </si>
  <si>
    <t>Totale E)</t>
  </si>
  <si>
    <t>RISULTATO PRIMA DELLE IMPOSTE (A-B+C+D+E)</t>
  </si>
  <si>
    <t>Y)</t>
  </si>
  <si>
    <t>IMPOSTE SUL REDDITO DELL'ESERCIZIO</t>
  </si>
  <si>
    <t>IRAP</t>
  </si>
  <si>
    <t>IRAP relativa a personale dipendente</t>
  </si>
  <si>
    <t>IRAP relativa a collaboratori e personale assimilato a lavoro dipendente</t>
  </si>
  <si>
    <t>IRAP relativa ad attività di libera professione (intramoenia)</t>
  </si>
  <si>
    <t>IRAP relativa ad attività commerciali</t>
  </si>
  <si>
    <t>IRES</t>
  </si>
  <si>
    <t>Accantonamento a fondo imposte (accertamenti, condoni, ecc.)</t>
  </si>
  <si>
    <t>Totale Y)</t>
  </si>
  <si>
    <t>UTILE (PERDITA) DELL'ESERCIZIO</t>
  </si>
  <si>
    <t>Acquisti di servizi sanitari per assistenza ospedaliera</t>
  </si>
  <si>
    <t>Anno
2017</t>
  </si>
  <si>
    <r>
      <t xml:space="preserve">SCHEMA DI BILANCIO
</t>
    </r>
    <r>
      <rPr>
        <i/>
        <sz val="14"/>
        <rFont val="Garamond"/>
        <family val="1"/>
      </rPr>
      <t>Decreto Interministeriale 20/03/2013</t>
    </r>
  </si>
  <si>
    <r>
      <t>Consulenze, collaborazioni, interinale, altre prestazioni di lavoro non sanitarie</t>
    </r>
    <r>
      <rPr>
        <sz val="14"/>
        <color indexed="10"/>
        <rFont val="Garamond"/>
        <family val="1"/>
      </rPr>
      <t xml:space="preserve"> </t>
    </r>
  </si>
  <si>
    <t>DPCM 22/09/2014 - Art. 7. Schema da adottare e modalità di pubblicazione dei dati relativi alle entrate e
alla spesa di cui al bilancio preventivo e consuntivo degli enti del Servizio Sanitario
Nazionale e della Gestione Sanitaria Accentrata delle amministrazioni regionali</t>
  </si>
  <si>
    <t>Anno
2020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</si>
</sst>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_);_(* \(#,##0\);_(* &quot;-&quot;_);_(@_)"/>
    <numFmt numFmtId="173" formatCode="_ * #,##0_ ;_ * \-#,##0_ ;_ * &quot;-&quot;_ ;_ @_ "/>
    <numFmt numFmtId="174" formatCode="_-* #,##0_-;\-* #,##0_-;_-* &quot;-&quot;??_-;_-@_-"/>
    <numFmt numFmtId="175" formatCode="&quot;€&quot;\ 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Garamond"/>
      <family val="1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Garamond"/>
      <family val="1"/>
    </font>
    <font>
      <sz val="14"/>
      <color indexed="8"/>
      <name val="Calibri"/>
      <family val="2"/>
    </font>
    <font>
      <i/>
      <sz val="14"/>
      <name val="Garamond"/>
      <family val="1"/>
    </font>
    <font>
      <b/>
      <u val="double"/>
      <sz val="14"/>
      <name val="Garamond"/>
      <family val="1"/>
    </font>
    <font>
      <sz val="14"/>
      <color indexed="10"/>
      <name val="Garamond"/>
      <family val="1"/>
    </font>
    <font>
      <b/>
      <u val="single"/>
      <sz val="14"/>
      <name val="Garamond"/>
      <family val="1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0" fontId="0" fillId="6" borderId="0" applyNumberFormat="0" applyBorder="0" applyAlignment="0" applyProtection="0"/>
    <xf numFmtId="0" fontId="5" fillId="7" borderId="0" applyNumberFormat="0" applyBorder="0" applyAlignment="0" applyProtection="0"/>
    <xf numFmtId="0" fontId="0" fillId="8" borderId="0" applyNumberFormat="0" applyBorder="0" applyAlignment="0" applyProtection="0"/>
    <xf numFmtId="0" fontId="5" fillId="3" borderId="0" applyNumberFormat="0" applyBorder="0" applyAlignment="0" applyProtection="0"/>
    <xf numFmtId="0" fontId="0" fillId="9" borderId="0" applyNumberFormat="0" applyBorder="0" applyAlignment="0" applyProtection="0"/>
    <xf numFmtId="0" fontId="5" fillId="10" borderId="0" applyNumberFormat="0" applyBorder="0" applyAlignment="0" applyProtection="0"/>
    <xf numFmtId="0" fontId="0" fillId="11" borderId="0" applyNumberFormat="0" applyBorder="0" applyAlignment="0" applyProtection="0"/>
    <xf numFmtId="0" fontId="5" fillId="5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5" fillId="17" borderId="0" applyNumberFormat="0" applyBorder="0" applyAlignment="0" applyProtection="0"/>
    <xf numFmtId="0" fontId="0" fillId="18" borderId="0" applyNumberFormat="0" applyBorder="0" applyAlignment="0" applyProtection="0"/>
    <xf numFmtId="0" fontId="5" fillId="13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21" borderId="0" applyNumberFormat="0" applyBorder="0" applyAlignment="0" applyProtection="0"/>
    <xf numFmtId="0" fontId="5" fillId="5" borderId="0" applyNumberFormat="0" applyBorder="0" applyAlignment="0" applyProtection="0"/>
    <xf numFmtId="0" fontId="32" fillId="22" borderId="0" applyNumberFormat="0" applyBorder="0" applyAlignment="0" applyProtection="0"/>
    <xf numFmtId="0" fontId="6" fillId="23" borderId="0" applyNumberFormat="0" applyBorder="0" applyAlignment="0" applyProtection="0"/>
    <xf numFmtId="0" fontId="32" fillId="24" borderId="0" applyNumberFormat="0" applyBorder="0" applyAlignment="0" applyProtection="0"/>
    <xf numFmtId="0" fontId="6" fillId="15" borderId="0" applyNumberFormat="0" applyBorder="0" applyAlignment="0" applyProtection="0"/>
    <xf numFmtId="0" fontId="32" fillId="25" borderId="0" applyNumberFormat="0" applyBorder="0" applyAlignment="0" applyProtection="0"/>
    <xf numFmtId="0" fontId="6" fillId="17" borderId="0" applyNumberFormat="0" applyBorder="0" applyAlignment="0" applyProtection="0"/>
    <xf numFmtId="0" fontId="32" fillId="26" borderId="0" applyNumberFormat="0" applyBorder="0" applyAlignment="0" applyProtection="0"/>
    <xf numFmtId="0" fontId="6" fillId="13" borderId="0" applyNumberFormat="0" applyBorder="0" applyAlignment="0" applyProtection="0"/>
    <xf numFmtId="0" fontId="32" fillId="27" borderId="0" applyNumberFormat="0" applyBorder="0" applyAlignment="0" applyProtection="0"/>
    <xf numFmtId="0" fontId="6" fillId="23" borderId="0" applyNumberFormat="0" applyBorder="0" applyAlignment="0" applyProtection="0"/>
    <xf numFmtId="0" fontId="32" fillId="28" borderId="0" applyNumberFormat="0" applyBorder="0" applyAlignment="0" applyProtection="0"/>
    <xf numFmtId="0" fontId="6" fillId="5" borderId="0" applyNumberFormat="0" applyBorder="0" applyAlignment="0" applyProtection="0"/>
    <xf numFmtId="0" fontId="33" fillId="29" borderId="1" applyNumberFormat="0" applyAlignment="0" applyProtection="0"/>
    <xf numFmtId="0" fontId="7" fillId="3" borderId="2" applyNumberFormat="0" applyAlignment="0" applyProtection="0"/>
    <xf numFmtId="0" fontId="34" fillId="0" borderId="3" applyNumberFormat="0" applyFill="0" applyAlignment="0" applyProtection="0"/>
    <xf numFmtId="0" fontId="8" fillId="0" borderId="4" applyNumberFormat="0" applyFill="0" applyAlignment="0" applyProtection="0"/>
    <xf numFmtId="0" fontId="35" fillId="30" borderId="5" applyNumberFormat="0" applyAlignment="0" applyProtection="0"/>
    <xf numFmtId="0" fontId="9" fillId="31" borderId="6" applyNumberFormat="0" applyAlignment="0" applyProtection="0"/>
    <xf numFmtId="0" fontId="32" fillId="32" borderId="0" applyNumberFormat="0" applyBorder="0" applyAlignment="0" applyProtection="0"/>
    <xf numFmtId="0" fontId="6" fillId="23" borderId="0" applyNumberFormat="0" applyBorder="0" applyAlignment="0" applyProtection="0"/>
    <xf numFmtId="0" fontId="32" fillId="33" borderId="0" applyNumberFormat="0" applyBorder="0" applyAlignment="0" applyProtection="0"/>
    <xf numFmtId="0" fontId="6" fillId="34" borderId="0" applyNumberFormat="0" applyBorder="0" applyAlignment="0" applyProtection="0"/>
    <xf numFmtId="0" fontId="32" fillId="35" borderId="0" applyNumberFormat="0" applyBorder="0" applyAlignment="0" applyProtection="0"/>
    <xf numFmtId="0" fontId="6" fillId="36" borderId="0" applyNumberFormat="0" applyBorder="0" applyAlignment="0" applyProtection="0"/>
    <xf numFmtId="0" fontId="32" fillId="37" borderId="0" applyNumberFormat="0" applyBorder="0" applyAlignment="0" applyProtection="0"/>
    <xf numFmtId="0" fontId="6" fillId="38" borderId="0" applyNumberFormat="0" applyBorder="0" applyAlignment="0" applyProtection="0"/>
    <xf numFmtId="0" fontId="32" fillId="39" borderId="0" applyNumberFormat="0" applyBorder="0" applyAlignment="0" applyProtection="0"/>
    <xf numFmtId="0" fontId="6" fillId="23" borderId="0" applyNumberFormat="0" applyBorder="0" applyAlignment="0" applyProtection="0"/>
    <xf numFmtId="0" fontId="32" fillId="40" borderId="0" applyNumberFormat="0" applyBorder="0" applyAlignment="0" applyProtection="0"/>
    <xf numFmtId="0" fontId="6" fillId="41" borderId="0" applyNumberFormat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6" fillId="42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7" fillId="43" borderId="0" applyNumberFormat="0" applyBorder="0" applyAlignment="0" applyProtection="0"/>
    <xf numFmtId="0" fontId="10" fillId="17" borderId="0" applyNumberFormat="0" applyBorder="0" applyAlignment="0" applyProtection="0"/>
    <xf numFmtId="0" fontId="2" fillId="0" borderId="0">
      <alignment/>
      <protection/>
    </xf>
    <xf numFmtId="0" fontId="1" fillId="44" borderId="7" applyNumberFormat="0" applyFont="0" applyAlignment="0" applyProtection="0"/>
    <xf numFmtId="0" fontId="4" fillId="7" borderId="8" applyNumberFormat="0" applyFont="0" applyAlignment="0" applyProtection="0"/>
    <xf numFmtId="0" fontId="38" fillId="29" borderId="9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14" fillId="0" borderId="11" applyNumberFormat="0" applyFill="0" applyAlignment="0" applyProtection="0"/>
    <xf numFmtId="0" fontId="43" fillId="0" borderId="12" applyNumberFormat="0" applyFill="0" applyAlignment="0" applyProtection="0"/>
    <xf numFmtId="0" fontId="15" fillId="0" borderId="13" applyNumberFormat="0" applyFill="0" applyAlignment="0" applyProtection="0"/>
    <xf numFmtId="0" fontId="44" fillId="0" borderId="14" applyNumberFormat="0" applyFill="0" applyAlignment="0" applyProtection="0"/>
    <xf numFmtId="0" fontId="16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17" fillId="0" borderId="17" applyNumberFormat="0" applyFill="0" applyAlignment="0" applyProtection="0"/>
    <xf numFmtId="0" fontId="46" fillId="45" borderId="0" applyNumberFormat="0" applyBorder="0" applyAlignment="0" applyProtection="0"/>
    <xf numFmtId="0" fontId="18" fillId="46" borderId="0" applyNumberFormat="0" applyBorder="0" applyAlignment="0" applyProtection="0"/>
    <xf numFmtId="0" fontId="47" fillId="47" borderId="0" applyNumberFormat="0" applyBorder="0" applyAlignment="0" applyProtection="0"/>
    <xf numFmtId="0" fontId="19" fillId="48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13">
    <xf numFmtId="0" fontId="0" fillId="0" borderId="0" xfId="0" applyFont="1" applyAlignment="1">
      <alignment/>
    </xf>
    <xf numFmtId="173" fontId="20" fillId="3" borderId="0" xfId="76" applyNumberFormat="1" applyFont="1" applyFill="1" applyAlignment="1">
      <alignment vertical="center"/>
    </xf>
    <xf numFmtId="49" fontId="20" fillId="3" borderId="0" xfId="79" applyNumberFormat="1" applyFont="1" applyFill="1" applyAlignment="1">
      <alignment horizontal="center" vertical="center"/>
      <protection/>
    </xf>
    <xf numFmtId="49" fontId="3" fillId="3" borderId="0" xfId="79" applyNumberFormat="1" applyFont="1" applyFill="1" applyAlignment="1">
      <alignment horizontal="center" vertical="center"/>
      <protection/>
    </xf>
    <xf numFmtId="0" fontId="21" fillId="0" borderId="0" xfId="0" applyFont="1" applyAlignment="1">
      <alignment/>
    </xf>
    <xf numFmtId="172" fontId="3" fillId="3" borderId="18" xfId="70" applyFont="1" applyFill="1" applyBorder="1" applyAlignment="1">
      <alignment horizontal="left" vertical="center"/>
    </xf>
    <xf numFmtId="172" fontId="3" fillId="3" borderId="19" xfId="70" applyFont="1" applyFill="1" applyBorder="1" applyAlignment="1">
      <alignment horizontal="left" vertical="center"/>
    </xf>
    <xf numFmtId="172" fontId="3" fillId="3" borderId="20" xfId="70" applyFont="1" applyFill="1" applyBorder="1" applyAlignment="1">
      <alignment horizontal="left" vertical="center" wrapText="1"/>
    </xf>
    <xf numFmtId="173" fontId="3" fillId="3" borderId="21" xfId="76" applyNumberFormat="1" applyFont="1" applyFill="1" applyBorder="1" applyAlignment="1">
      <alignment vertical="center"/>
    </xf>
    <xf numFmtId="49" fontId="3" fillId="3" borderId="22" xfId="70" applyNumberFormat="1" applyFont="1" applyFill="1" applyBorder="1" applyAlignment="1">
      <alignment horizontal="left" vertical="center"/>
    </xf>
    <xf numFmtId="49" fontId="3" fillId="3" borderId="0" xfId="70" applyNumberFormat="1" applyFont="1" applyFill="1" applyBorder="1" applyAlignment="1">
      <alignment horizontal="right" vertical="center"/>
    </xf>
    <xf numFmtId="49" fontId="3" fillId="3" borderId="0" xfId="70" applyNumberFormat="1" applyFont="1" applyFill="1" applyBorder="1" applyAlignment="1">
      <alignment horizontal="left" vertical="center"/>
    </xf>
    <xf numFmtId="49" fontId="3" fillId="3" borderId="23" xfId="70" applyNumberFormat="1" applyFont="1" applyFill="1" applyBorder="1" applyAlignment="1">
      <alignment horizontal="left" vertical="center" wrapText="1"/>
    </xf>
    <xf numFmtId="173" fontId="3" fillId="3" borderId="24" xfId="76" applyNumberFormat="1" applyFont="1" applyFill="1" applyBorder="1" applyAlignment="1">
      <alignment vertical="center"/>
    </xf>
    <xf numFmtId="49" fontId="20" fillId="3" borderId="22" xfId="70" applyNumberFormat="1" applyFont="1" applyFill="1" applyBorder="1" applyAlignment="1">
      <alignment horizontal="left" vertical="center"/>
    </xf>
    <xf numFmtId="49" fontId="20" fillId="3" borderId="0" xfId="70" applyNumberFormat="1" applyFont="1" applyFill="1" applyBorder="1" applyAlignment="1">
      <alignment horizontal="right" vertical="center"/>
    </xf>
    <xf numFmtId="49" fontId="20" fillId="3" borderId="0" xfId="70" applyNumberFormat="1" applyFont="1" applyFill="1" applyBorder="1" applyAlignment="1">
      <alignment horizontal="left" vertical="center"/>
    </xf>
    <xf numFmtId="173" fontId="20" fillId="3" borderId="24" xfId="76" applyNumberFormat="1" applyFont="1" applyFill="1" applyBorder="1" applyAlignment="1">
      <alignment vertical="center"/>
    </xf>
    <xf numFmtId="49" fontId="20" fillId="3" borderId="23" xfId="70" applyNumberFormat="1" applyFont="1" applyFill="1" applyBorder="1" applyAlignment="1">
      <alignment horizontal="left" vertical="center" wrapText="1"/>
    </xf>
    <xf numFmtId="49" fontId="20" fillId="0" borderId="22" xfId="70" applyNumberFormat="1" applyFont="1" applyFill="1" applyBorder="1" applyAlignment="1">
      <alignment horizontal="left" vertical="center"/>
    </xf>
    <xf numFmtId="49" fontId="20" fillId="0" borderId="0" xfId="70" applyNumberFormat="1" applyFont="1" applyFill="1" applyBorder="1" applyAlignment="1">
      <alignment horizontal="right" vertical="center"/>
    </xf>
    <xf numFmtId="49" fontId="20" fillId="0" borderId="0" xfId="70" applyNumberFormat="1" applyFont="1" applyFill="1" applyBorder="1" applyAlignment="1">
      <alignment horizontal="left" vertical="center"/>
    </xf>
    <xf numFmtId="49" fontId="22" fillId="0" borderId="0" xfId="70" applyNumberFormat="1" applyFont="1" applyFill="1" applyBorder="1" applyAlignment="1">
      <alignment horizontal="left" vertical="center"/>
    </xf>
    <xf numFmtId="49" fontId="22" fillId="0" borderId="23" xfId="70" applyNumberFormat="1" applyFont="1" applyFill="1" applyBorder="1" applyAlignment="1">
      <alignment horizontal="left" vertical="center" wrapText="1"/>
    </xf>
    <xf numFmtId="173" fontId="20" fillId="0" borderId="23" xfId="76" applyNumberFormat="1" applyFont="1" applyFill="1" applyBorder="1" applyAlignment="1">
      <alignment vertical="center"/>
    </xf>
    <xf numFmtId="173" fontId="20" fillId="3" borderId="23" xfId="76" applyNumberFormat="1" applyFont="1" applyFill="1" applyBorder="1" applyAlignment="1">
      <alignment vertical="center"/>
    </xf>
    <xf numFmtId="49" fontId="22" fillId="0" borderId="23" xfId="70" applyNumberFormat="1" applyFont="1" applyFill="1" applyBorder="1" applyAlignment="1">
      <alignment horizontal="left" vertical="center"/>
    </xf>
    <xf numFmtId="49" fontId="22" fillId="3" borderId="23" xfId="70" applyNumberFormat="1" applyFont="1" applyFill="1" applyBorder="1" applyAlignment="1">
      <alignment horizontal="left" vertical="center"/>
    </xf>
    <xf numFmtId="49" fontId="20" fillId="3" borderId="23" xfId="79" applyNumberFormat="1" applyFont="1" applyFill="1" applyBorder="1" applyAlignment="1">
      <alignment horizontal="left" vertical="center" wrapText="1"/>
      <protection/>
    </xf>
    <xf numFmtId="49" fontId="22" fillId="3" borderId="0" xfId="70" applyNumberFormat="1" applyFont="1" applyFill="1" applyBorder="1" applyAlignment="1">
      <alignment horizontal="left" vertical="center"/>
    </xf>
    <xf numFmtId="49" fontId="22" fillId="3" borderId="23" xfId="70" applyNumberFormat="1" applyFont="1" applyFill="1" applyBorder="1" applyAlignment="1">
      <alignment horizontal="left" vertical="center" wrapText="1"/>
    </xf>
    <xf numFmtId="49" fontId="3" fillId="3" borderId="22" xfId="79" applyNumberFormat="1" applyFont="1" applyFill="1" applyBorder="1" applyAlignment="1">
      <alignment horizontal="center" vertical="center"/>
      <protection/>
    </xf>
    <xf numFmtId="49" fontId="3" fillId="3" borderId="0" xfId="70" applyNumberFormat="1" applyFont="1" applyFill="1" applyBorder="1" applyAlignment="1">
      <alignment vertical="center"/>
    </xf>
    <xf numFmtId="49" fontId="3" fillId="3" borderId="0" xfId="70" applyNumberFormat="1" applyFont="1" applyFill="1" applyBorder="1" applyAlignment="1">
      <alignment vertical="center" wrapText="1"/>
    </xf>
    <xf numFmtId="49" fontId="3" fillId="3" borderId="23" xfId="70" applyNumberFormat="1" applyFont="1" applyFill="1" applyBorder="1" applyAlignment="1">
      <alignment vertical="center" wrapText="1"/>
    </xf>
    <xf numFmtId="49" fontId="3" fillId="49" borderId="25" xfId="79" applyNumberFormat="1" applyFont="1" applyFill="1" applyBorder="1" applyAlignment="1">
      <alignment horizontal="center" vertical="center"/>
      <protection/>
    </xf>
    <xf numFmtId="173" fontId="3" fillId="49" borderId="26" xfId="76" applyNumberFormat="1" applyFont="1" applyFill="1" applyBorder="1" applyAlignment="1">
      <alignment vertical="center"/>
    </xf>
    <xf numFmtId="49" fontId="20" fillId="3" borderId="22" xfId="79" applyNumberFormat="1" applyFont="1" applyFill="1" applyBorder="1" applyAlignment="1">
      <alignment horizontal="center" vertical="center"/>
      <protection/>
    </xf>
    <xf numFmtId="49" fontId="3" fillId="3" borderId="0" xfId="79" applyNumberFormat="1" applyFont="1" applyFill="1" applyBorder="1" applyAlignment="1">
      <alignment horizontal="left" vertical="center"/>
      <protection/>
    </xf>
    <xf numFmtId="49" fontId="3" fillId="3" borderId="0" xfId="79" applyNumberFormat="1" applyFont="1" applyFill="1" applyBorder="1" applyAlignment="1">
      <alignment horizontal="center" vertical="center"/>
      <protection/>
    </xf>
    <xf numFmtId="49" fontId="3" fillId="3" borderId="23" xfId="79" applyNumberFormat="1" applyFont="1" applyFill="1" applyBorder="1" applyAlignment="1">
      <alignment horizontal="center" vertical="center" wrapText="1"/>
      <protection/>
    </xf>
    <xf numFmtId="49" fontId="3" fillId="3" borderId="0" xfId="70" applyNumberFormat="1" applyFont="1" applyFill="1" applyBorder="1" applyAlignment="1">
      <alignment horizontal="center" vertical="center"/>
    </xf>
    <xf numFmtId="49" fontId="20" fillId="3" borderId="0" xfId="79" applyNumberFormat="1" applyFont="1" applyFill="1" applyBorder="1" applyAlignment="1">
      <alignment horizontal="center" vertical="center"/>
      <protection/>
    </xf>
    <xf numFmtId="49" fontId="20" fillId="3" borderId="0" xfId="79" applyNumberFormat="1" applyFont="1" applyFill="1" applyBorder="1" applyAlignment="1">
      <alignment horizontal="right" vertical="center"/>
      <protection/>
    </xf>
    <xf numFmtId="49" fontId="20" fillId="3" borderId="0" xfId="79" applyNumberFormat="1" applyFont="1" applyFill="1" applyBorder="1" applyAlignment="1">
      <alignment horizontal="left" vertical="center"/>
      <protection/>
    </xf>
    <xf numFmtId="49" fontId="23" fillId="3" borderId="23" xfId="79" applyNumberFormat="1" applyFont="1" applyFill="1" applyBorder="1" applyAlignment="1">
      <alignment vertical="center" wrapText="1"/>
      <protection/>
    </xf>
    <xf numFmtId="49" fontId="23" fillId="3" borderId="0" xfId="70" applyNumberFormat="1" applyFont="1" applyFill="1" applyBorder="1" applyAlignment="1">
      <alignment horizontal="right" vertical="center"/>
    </xf>
    <xf numFmtId="49" fontId="3" fillId="3" borderId="0" xfId="79" applyNumberFormat="1" applyFont="1" applyFill="1" applyBorder="1" applyAlignment="1">
      <alignment vertical="center"/>
      <protection/>
    </xf>
    <xf numFmtId="49" fontId="3" fillId="3" borderId="23" xfId="79" applyNumberFormat="1" applyFont="1" applyFill="1" applyBorder="1" applyAlignment="1">
      <alignment vertical="center" wrapText="1"/>
      <protection/>
    </xf>
    <xf numFmtId="49" fontId="23" fillId="3" borderId="0" xfId="79" applyNumberFormat="1" applyFont="1" applyFill="1" applyBorder="1" applyAlignment="1">
      <alignment vertical="center"/>
      <protection/>
    </xf>
    <xf numFmtId="173" fontId="3" fillId="50" borderId="24" xfId="76" applyNumberFormat="1" applyFont="1" applyFill="1" applyBorder="1" applyAlignment="1">
      <alignment vertical="center"/>
    </xf>
    <xf numFmtId="49" fontId="20" fillId="3" borderId="0" xfId="79" applyNumberFormat="1" applyFont="1" applyFill="1" applyBorder="1" applyAlignment="1">
      <alignment vertical="center"/>
      <protection/>
    </xf>
    <xf numFmtId="49" fontId="20" fillId="3" borderId="23" xfId="79" applyNumberFormat="1" applyFont="1" applyFill="1" applyBorder="1" applyAlignment="1">
      <alignment vertical="center" wrapText="1"/>
      <protection/>
    </xf>
    <xf numFmtId="173" fontId="20" fillId="50" borderId="24" xfId="76" applyNumberFormat="1" applyFont="1" applyFill="1" applyBorder="1" applyAlignment="1">
      <alignment vertical="center"/>
    </xf>
    <xf numFmtId="49" fontId="23" fillId="3" borderId="0" xfId="79" applyNumberFormat="1" applyFont="1" applyFill="1" applyBorder="1" applyAlignment="1">
      <alignment horizontal="left" vertical="center"/>
      <protection/>
    </xf>
    <xf numFmtId="49" fontId="20" fillId="3" borderId="22" xfId="79" applyNumberFormat="1" applyFont="1" applyFill="1" applyBorder="1" applyAlignment="1">
      <alignment horizontal="left" vertical="center"/>
      <protection/>
    </xf>
    <xf numFmtId="173" fontId="3" fillId="23" borderId="27" xfId="76" applyNumberFormat="1" applyFont="1" applyFill="1" applyBorder="1" applyAlignment="1">
      <alignment vertical="center"/>
    </xf>
    <xf numFmtId="49" fontId="3" fillId="3" borderId="28" xfId="70" applyNumberFormat="1" applyFont="1" applyFill="1" applyBorder="1" applyAlignment="1">
      <alignment horizontal="left" vertical="center"/>
    </xf>
    <xf numFmtId="49" fontId="3" fillId="3" borderId="29" xfId="79" applyNumberFormat="1" applyFont="1" applyFill="1" applyBorder="1" applyAlignment="1">
      <alignment horizontal="center" vertical="center"/>
      <protection/>
    </xf>
    <xf numFmtId="49" fontId="3" fillId="3" borderId="29" xfId="79" applyNumberFormat="1" applyFont="1" applyFill="1" applyBorder="1" applyAlignment="1">
      <alignment horizontal="left" vertical="center"/>
      <protection/>
    </xf>
    <xf numFmtId="49" fontId="3" fillId="3" borderId="29" xfId="79" applyNumberFormat="1" applyFont="1" applyFill="1" applyBorder="1" applyAlignment="1">
      <alignment vertical="center"/>
      <protection/>
    </xf>
    <xf numFmtId="49" fontId="3" fillId="3" borderId="30" xfId="79" applyNumberFormat="1" applyFont="1" applyFill="1" applyBorder="1" applyAlignment="1">
      <alignment vertical="center" wrapText="1"/>
      <protection/>
    </xf>
    <xf numFmtId="173" fontId="3" fillId="3" borderId="31" xfId="76" applyNumberFormat="1" applyFont="1" applyFill="1" applyBorder="1" applyAlignment="1">
      <alignment vertical="center"/>
    </xf>
    <xf numFmtId="174" fontId="3" fillId="3" borderId="24" xfId="73" applyNumberFormat="1" applyFont="1" applyFill="1" applyBorder="1" applyAlignment="1">
      <alignment vertical="center"/>
    </xf>
    <xf numFmtId="49" fontId="3" fillId="3" borderId="32" xfId="79" applyNumberFormat="1" applyFont="1" applyFill="1" applyBorder="1" applyAlignment="1">
      <alignment horizontal="center" vertical="center"/>
      <protection/>
    </xf>
    <xf numFmtId="49" fontId="3" fillId="3" borderId="33" xfId="79" applyNumberFormat="1" applyFont="1" applyFill="1" applyBorder="1" applyAlignment="1">
      <alignment horizontal="center" vertical="center"/>
      <protection/>
    </xf>
    <xf numFmtId="49" fontId="20" fillId="3" borderId="33" xfId="79" applyNumberFormat="1" applyFont="1" applyFill="1" applyBorder="1" applyAlignment="1">
      <alignment horizontal="center" vertical="center"/>
      <protection/>
    </xf>
    <xf numFmtId="49" fontId="20" fillId="3" borderId="33" xfId="79" applyNumberFormat="1" applyFont="1" applyFill="1" applyBorder="1" applyAlignment="1">
      <alignment vertical="center"/>
      <protection/>
    </xf>
    <xf numFmtId="49" fontId="20" fillId="3" borderId="34" xfId="79" applyNumberFormat="1" applyFont="1" applyFill="1" applyBorder="1" applyAlignment="1">
      <alignment vertical="center" wrapText="1"/>
      <protection/>
    </xf>
    <xf numFmtId="173" fontId="20" fillId="3" borderId="35" xfId="76" applyNumberFormat="1" applyFont="1" applyFill="1" applyBorder="1" applyAlignment="1">
      <alignment vertical="center"/>
    </xf>
    <xf numFmtId="49" fontId="20" fillId="3" borderId="0" xfId="79" applyNumberFormat="1" applyFont="1" applyFill="1" applyAlignment="1">
      <alignment vertical="center"/>
      <protection/>
    </xf>
    <xf numFmtId="49" fontId="20" fillId="3" borderId="0" xfId="79" applyNumberFormat="1" applyFont="1" applyFill="1" applyAlignment="1">
      <alignment vertical="center" wrapText="1"/>
      <protection/>
    </xf>
    <xf numFmtId="0" fontId="21" fillId="3" borderId="0" xfId="0" applyFont="1" applyFill="1" applyAlignment="1">
      <alignment/>
    </xf>
    <xf numFmtId="3" fontId="3" fillId="3" borderId="21" xfId="76" applyNumberFormat="1" applyFont="1" applyFill="1" applyBorder="1" applyAlignment="1">
      <alignment vertical="center"/>
    </xf>
    <xf numFmtId="3" fontId="3" fillId="3" borderId="24" xfId="76" applyNumberFormat="1" applyFont="1" applyFill="1" applyBorder="1" applyAlignment="1">
      <alignment vertical="center"/>
    </xf>
    <xf numFmtId="3" fontId="20" fillId="3" borderId="24" xfId="76" applyNumberFormat="1" applyFont="1" applyFill="1" applyBorder="1" applyAlignment="1">
      <alignment vertical="center"/>
    </xf>
    <xf numFmtId="3" fontId="3" fillId="49" borderId="26" xfId="76" applyNumberFormat="1" applyFont="1" applyFill="1" applyBorder="1" applyAlignment="1">
      <alignment vertical="center"/>
    </xf>
    <xf numFmtId="3" fontId="3" fillId="0" borderId="24" xfId="76" applyNumberFormat="1" applyFont="1" applyFill="1" applyBorder="1" applyAlignment="1">
      <alignment vertical="center"/>
    </xf>
    <xf numFmtId="3" fontId="3" fillId="23" borderId="27" xfId="76" applyNumberFormat="1" applyFont="1" applyFill="1" applyBorder="1" applyAlignment="1">
      <alignment vertical="center"/>
    </xf>
    <xf numFmtId="3" fontId="3" fillId="3" borderId="31" xfId="76" applyNumberFormat="1" applyFont="1" applyFill="1" applyBorder="1" applyAlignment="1">
      <alignment vertical="center"/>
    </xf>
    <xf numFmtId="3" fontId="3" fillId="3" borderId="24" xfId="73" applyNumberFormat="1" applyFont="1" applyFill="1" applyBorder="1" applyAlignment="1">
      <alignment vertical="center"/>
    </xf>
    <xf numFmtId="3" fontId="20" fillId="3" borderId="35" xfId="76" applyNumberFormat="1" applyFont="1" applyFill="1" applyBorder="1" applyAlignment="1">
      <alignment vertical="center"/>
    </xf>
    <xf numFmtId="3" fontId="22" fillId="3" borderId="24" xfId="70" applyNumberFormat="1" applyFont="1" applyFill="1" applyBorder="1" applyAlignment="1">
      <alignment horizontal="left" vertical="center"/>
    </xf>
    <xf numFmtId="0" fontId="21" fillId="3" borderId="24" xfId="0" applyFont="1" applyFill="1" applyBorder="1" applyAlignment="1">
      <alignment/>
    </xf>
    <xf numFmtId="3" fontId="20" fillId="3" borderId="24" xfId="70" applyNumberFormat="1" applyFont="1" applyFill="1" applyBorder="1" applyAlignment="1">
      <alignment horizontal="right" vertical="center"/>
    </xf>
    <xf numFmtId="0" fontId="3" fillId="3" borderId="36" xfId="79" applyFont="1" applyFill="1" applyBorder="1" applyAlignment="1">
      <alignment horizontal="center" vertical="center" wrapText="1"/>
      <protection/>
    </xf>
    <xf numFmtId="0" fontId="3" fillId="3" borderId="19" xfId="79" applyFont="1" applyFill="1" applyBorder="1" applyAlignment="1">
      <alignment horizontal="center" vertical="center" wrapText="1"/>
      <protection/>
    </xf>
    <xf numFmtId="0" fontId="3" fillId="3" borderId="20" xfId="79" applyFont="1" applyFill="1" applyBorder="1" applyAlignment="1">
      <alignment horizontal="center" vertical="center" wrapText="1"/>
      <protection/>
    </xf>
    <xf numFmtId="0" fontId="3" fillId="3" borderId="37" xfId="79" applyFont="1" applyFill="1" applyBorder="1" applyAlignment="1">
      <alignment horizontal="center" vertical="center" wrapText="1"/>
      <protection/>
    </xf>
    <xf numFmtId="0" fontId="3" fillId="3" borderId="0" xfId="79" applyFont="1" applyFill="1" applyBorder="1" applyAlignment="1">
      <alignment horizontal="center" vertical="center" wrapText="1"/>
      <protection/>
    </xf>
    <xf numFmtId="0" fontId="3" fillId="3" borderId="23" xfId="79" applyFont="1" applyFill="1" applyBorder="1" applyAlignment="1">
      <alignment horizontal="center" vertical="center" wrapText="1"/>
      <protection/>
    </xf>
    <xf numFmtId="0" fontId="3" fillId="3" borderId="38" xfId="79" applyFont="1" applyFill="1" applyBorder="1" applyAlignment="1">
      <alignment horizontal="center" vertical="center" wrapText="1"/>
      <protection/>
    </xf>
    <xf numFmtId="0" fontId="3" fillId="3" borderId="39" xfId="79" applyFont="1" applyFill="1" applyBorder="1" applyAlignment="1">
      <alignment horizontal="center" vertical="center" wrapText="1"/>
      <protection/>
    </xf>
    <xf numFmtId="0" fontId="3" fillId="3" borderId="40" xfId="79" applyFont="1" applyFill="1" applyBorder="1" applyAlignment="1">
      <alignment horizontal="center" vertical="center" wrapText="1"/>
      <protection/>
    </xf>
    <xf numFmtId="0" fontId="3" fillId="3" borderId="41" xfId="79" applyFont="1" applyFill="1" applyBorder="1" applyAlignment="1">
      <alignment horizontal="center" vertical="center" wrapText="1"/>
      <protection/>
    </xf>
    <xf numFmtId="0" fontId="3" fillId="3" borderId="42" xfId="79" applyFont="1" applyFill="1" applyBorder="1" applyAlignment="1">
      <alignment horizontal="center" vertical="center" wrapText="1"/>
      <protection/>
    </xf>
    <xf numFmtId="0" fontId="3" fillId="3" borderId="43" xfId="79" applyFont="1" applyFill="1" applyBorder="1" applyAlignment="1">
      <alignment horizontal="center" vertical="center" wrapText="1"/>
      <protection/>
    </xf>
    <xf numFmtId="4" fontId="3" fillId="3" borderId="21" xfId="75" applyNumberFormat="1" applyFont="1" applyFill="1" applyBorder="1" applyAlignment="1">
      <alignment horizontal="center" vertical="center" wrapText="1"/>
    </xf>
    <xf numFmtId="4" fontId="3" fillId="3" borderId="44" xfId="75" applyNumberFormat="1" applyFont="1" applyFill="1" applyBorder="1" applyAlignment="1">
      <alignment horizontal="center" vertical="center" wrapText="1"/>
    </xf>
    <xf numFmtId="0" fontId="3" fillId="3" borderId="45" xfId="70" applyNumberFormat="1" applyFont="1" applyFill="1" applyBorder="1" applyAlignment="1">
      <alignment horizontal="center" vertical="center" wrapText="1"/>
    </xf>
    <xf numFmtId="0" fontId="3" fillId="3" borderId="39" xfId="70" applyNumberFormat="1" applyFont="1" applyFill="1" applyBorder="1" applyAlignment="1">
      <alignment horizontal="center" vertical="center" wrapText="1"/>
    </xf>
    <xf numFmtId="0" fontId="3" fillId="3" borderId="40" xfId="70" applyNumberFormat="1" applyFont="1" applyFill="1" applyBorder="1" applyAlignment="1">
      <alignment horizontal="center" vertical="center" wrapText="1"/>
    </xf>
    <xf numFmtId="0" fontId="3" fillId="3" borderId="25" xfId="70" applyNumberFormat="1" applyFont="1" applyFill="1" applyBorder="1" applyAlignment="1">
      <alignment horizontal="center" vertical="center" wrapText="1"/>
    </xf>
    <xf numFmtId="0" fontId="3" fillId="3" borderId="42" xfId="70" applyNumberFormat="1" applyFont="1" applyFill="1" applyBorder="1" applyAlignment="1">
      <alignment horizontal="center" vertical="center" wrapText="1"/>
    </xf>
    <xf numFmtId="0" fontId="3" fillId="3" borderId="43" xfId="70" applyNumberFormat="1" applyFont="1" applyFill="1" applyBorder="1" applyAlignment="1">
      <alignment horizontal="center" vertical="center" wrapText="1"/>
    </xf>
    <xf numFmtId="4" fontId="3" fillId="3" borderId="24" xfId="75" applyNumberFormat="1" applyFont="1" applyFill="1" applyBorder="1" applyAlignment="1">
      <alignment horizontal="center" vertical="center" wrapText="1"/>
    </xf>
    <xf numFmtId="49" fontId="20" fillId="3" borderId="0" xfId="70" applyNumberFormat="1" applyFont="1" applyFill="1" applyBorder="1" applyAlignment="1">
      <alignment horizontal="left" vertical="center" wrapText="1"/>
    </xf>
    <xf numFmtId="49" fontId="20" fillId="3" borderId="23" xfId="70" applyNumberFormat="1" applyFont="1" applyFill="1" applyBorder="1" applyAlignment="1">
      <alignment horizontal="left" vertical="center" wrapText="1"/>
    </xf>
    <xf numFmtId="49" fontId="25" fillId="23" borderId="46" xfId="70" applyNumberFormat="1" applyFont="1" applyFill="1" applyBorder="1" applyAlignment="1">
      <alignment horizontal="left" vertical="center"/>
    </xf>
    <xf numFmtId="49" fontId="3" fillId="23" borderId="47" xfId="70" applyNumberFormat="1" applyFont="1" applyFill="1" applyBorder="1" applyAlignment="1">
      <alignment horizontal="left" vertical="center"/>
    </xf>
    <xf numFmtId="49" fontId="3" fillId="23" borderId="48" xfId="70" applyNumberFormat="1" applyFont="1" applyFill="1" applyBorder="1" applyAlignment="1">
      <alignment horizontal="left" vertical="center"/>
    </xf>
    <xf numFmtId="49" fontId="3" fillId="49" borderId="42" xfId="70" applyNumberFormat="1" applyFont="1" applyFill="1" applyBorder="1" applyAlignment="1">
      <alignment horizontal="left" vertical="center"/>
    </xf>
    <xf numFmtId="49" fontId="3" fillId="49" borderId="43" xfId="70" applyNumberFormat="1" applyFont="1" applyFill="1" applyBorder="1" applyAlignment="1">
      <alignment horizontal="left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Colore 1" xfId="57"/>
    <cellStyle name="Colore 1 2" xfId="58"/>
    <cellStyle name="Colore 2" xfId="59"/>
    <cellStyle name="Colore 2 2" xfId="60"/>
    <cellStyle name="Colore 3" xfId="61"/>
    <cellStyle name="Colore 3 2" xfId="62"/>
    <cellStyle name="Colore 4" xfId="63"/>
    <cellStyle name="Colore 4 2" xfId="64"/>
    <cellStyle name="Colore 5" xfId="65"/>
    <cellStyle name="Colore 5 2" xfId="66"/>
    <cellStyle name="Colore 6" xfId="67"/>
    <cellStyle name="Colore 6 2" xfId="68"/>
    <cellStyle name="Comma [0]_Marilù (v.0.5)" xfId="69"/>
    <cellStyle name="Comma [0]_Marilù (v.0.5) 2" xfId="70"/>
    <cellStyle name="Comma 2" xfId="71"/>
    <cellStyle name="Input" xfId="72"/>
    <cellStyle name="Comma" xfId="73"/>
    <cellStyle name="Comma [0]" xfId="74"/>
    <cellStyle name="Migliaia [0]_Asl 6_Raccordo MONISANIT al 31 dicembre 2007 (v. FINALE del 30.05.2008)" xfId="75"/>
    <cellStyle name="Migliaia [0]_Asl 6_Raccordo MONISANIT al 31 dicembre 2007 (v. FINALE del 30.05.2008) 2" xfId="76"/>
    <cellStyle name="Neutrale" xfId="77"/>
    <cellStyle name="Neutrale 2" xfId="78"/>
    <cellStyle name="Normale_Asl 6_Raccordo MONISANIT al 31 dicembre 2007 (v. FINALE del 30.05.2008) 2" xfId="79"/>
    <cellStyle name="Nota" xfId="80"/>
    <cellStyle name="Nota 2" xfId="81"/>
    <cellStyle name="Output" xfId="82"/>
    <cellStyle name="Percent 2" xfId="83"/>
    <cellStyle name="Percent 3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zoomScale="70" zoomScaleNormal="70" zoomScalePageLayoutView="0" workbookViewId="0" topLeftCell="A100">
      <selection activeCell="P113" sqref="P113"/>
    </sheetView>
  </sheetViews>
  <sheetFormatPr defaultColWidth="8.8515625" defaultRowHeight="15"/>
  <cols>
    <col min="1" max="1" width="3.8515625" style="4" customWidth="1"/>
    <col min="2" max="2" width="3.140625" style="4" customWidth="1"/>
    <col min="3" max="3" width="3.28125" style="4" customWidth="1"/>
    <col min="4" max="4" width="2.28125" style="4" customWidth="1"/>
    <col min="5" max="5" width="3.28125" style="4" customWidth="1"/>
    <col min="6" max="6" width="89.7109375" style="4" customWidth="1"/>
    <col min="7" max="7" width="14.7109375" style="4" hidden="1" customWidth="1"/>
    <col min="8" max="8" width="13.7109375" style="4" hidden="1" customWidth="1"/>
    <col min="9" max="9" width="6.00390625" style="72" hidden="1" customWidth="1"/>
    <col min="10" max="10" width="21.00390625" style="72" customWidth="1"/>
    <col min="11" max="18" width="8.8515625" style="4" customWidth="1"/>
    <col min="19" max="19" width="10.8515625" style="4" bestFit="1" customWidth="1"/>
    <col min="20" max="16384" width="8.8515625" style="4" customWidth="1"/>
  </cols>
  <sheetData>
    <row r="1" spans="1:10" ht="18" customHeight="1">
      <c r="A1" s="85" t="s">
        <v>143</v>
      </c>
      <c r="B1" s="86"/>
      <c r="C1" s="86"/>
      <c r="D1" s="86"/>
      <c r="E1" s="86"/>
      <c r="F1" s="86"/>
      <c r="G1" s="86"/>
      <c r="H1" s="86"/>
      <c r="I1" s="86"/>
      <c r="J1" s="87"/>
    </row>
    <row r="2" spans="1:10" ht="14.25" customHeight="1">
      <c r="A2" s="88"/>
      <c r="B2" s="89"/>
      <c r="C2" s="89"/>
      <c r="D2" s="89"/>
      <c r="E2" s="89"/>
      <c r="F2" s="89"/>
      <c r="G2" s="89"/>
      <c r="H2" s="89"/>
      <c r="I2" s="89"/>
      <c r="J2" s="90"/>
    </row>
    <row r="3" spans="1:10" ht="15" customHeight="1">
      <c r="A3" s="88"/>
      <c r="B3" s="89"/>
      <c r="C3" s="89"/>
      <c r="D3" s="89"/>
      <c r="E3" s="89"/>
      <c r="F3" s="89"/>
      <c r="G3" s="89"/>
      <c r="H3" s="89"/>
      <c r="I3" s="89"/>
      <c r="J3" s="90"/>
    </row>
    <row r="4" spans="1:10" ht="18.75">
      <c r="A4" s="91"/>
      <c r="B4" s="92"/>
      <c r="C4" s="92"/>
      <c r="D4" s="92"/>
      <c r="E4" s="92"/>
      <c r="F4" s="92"/>
      <c r="G4" s="92"/>
      <c r="H4" s="92"/>
      <c r="I4" s="92"/>
      <c r="J4" s="93"/>
    </row>
    <row r="5" spans="1:10" ht="27.75" customHeight="1">
      <c r="A5" s="94" t="s">
        <v>0</v>
      </c>
      <c r="B5" s="95"/>
      <c r="C5" s="95"/>
      <c r="D5" s="95"/>
      <c r="E5" s="95"/>
      <c r="F5" s="95"/>
      <c r="G5" s="95"/>
      <c r="H5" s="95"/>
      <c r="I5" s="95"/>
      <c r="J5" s="96"/>
    </row>
    <row r="6" spans="1:10" ht="18.75">
      <c r="A6" s="99" t="s">
        <v>141</v>
      </c>
      <c r="B6" s="100"/>
      <c r="C6" s="100"/>
      <c r="D6" s="100"/>
      <c r="E6" s="100"/>
      <c r="F6" s="101"/>
      <c r="G6" s="105" t="s">
        <v>1</v>
      </c>
      <c r="H6" s="105" t="s">
        <v>1</v>
      </c>
      <c r="I6" s="105" t="s">
        <v>140</v>
      </c>
      <c r="J6" s="97" t="s">
        <v>144</v>
      </c>
    </row>
    <row r="7" spans="1:10" ht="33" customHeight="1">
      <c r="A7" s="102"/>
      <c r="B7" s="103"/>
      <c r="C7" s="103"/>
      <c r="D7" s="103"/>
      <c r="E7" s="103"/>
      <c r="F7" s="104"/>
      <c r="G7" s="98"/>
      <c r="H7" s="98"/>
      <c r="I7" s="98"/>
      <c r="J7" s="98"/>
    </row>
    <row r="8" spans="1:10" ht="18.75">
      <c r="A8" s="5" t="s">
        <v>2</v>
      </c>
      <c r="B8" s="6" t="s">
        <v>3</v>
      </c>
      <c r="C8" s="6"/>
      <c r="D8" s="6"/>
      <c r="E8" s="6"/>
      <c r="F8" s="7"/>
      <c r="G8" s="8"/>
      <c r="H8" s="8"/>
      <c r="I8" s="8"/>
      <c r="J8" s="73"/>
    </row>
    <row r="9" spans="1:10" ht="18" customHeight="1">
      <c r="A9" s="9"/>
      <c r="B9" s="10" t="s">
        <v>4</v>
      </c>
      <c r="C9" s="11" t="s">
        <v>5</v>
      </c>
      <c r="D9" s="11"/>
      <c r="E9" s="11"/>
      <c r="F9" s="12"/>
      <c r="G9" s="13">
        <v>139217697.67</v>
      </c>
      <c r="H9" s="13">
        <f>H10+H11+H18+H23</f>
        <v>139217697.67</v>
      </c>
      <c r="I9" s="13">
        <f>I10+I11+I18+I23</f>
        <v>124586</v>
      </c>
      <c r="J9" s="74">
        <v>123875900</v>
      </c>
    </row>
    <row r="10" spans="1:10" ht="18.75">
      <c r="A10" s="14"/>
      <c r="B10" s="15"/>
      <c r="C10" s="16"/>
      <c r="D10" s="15" t="s">
        <v>6</v>
      </c>
      <c r="E10" s="106" t="s">
        <v>7</v>
      </c>
      <c r="F10" s="107"/>
      <c r="G10" s="17">
        <v>137051483.97</v>
      </c>
      <c r="H10" s="17">
        <v>137051483.97</v>
      </c>
      <c r="I10" s="17">
        <f>107371+11207+6008</f>
        <v>124586</v>
      </c>
      <c r="J10" s="75">
        <v>12309923</v>
      </c>
    </row>
    <row r="11" spans="1:10" ht="18.75">
      <c r="A11" s="14"/>
      <c r="B11" s="15"/>
      <c r="C11" s="16"/>
      <c r="D11" s="15" t="s">
        <v>8</v>
      </c>
      <c r="E11" s="16" t="s">
        <v>9</v>
      </c>
      <c r="F11" s="18"/>
      <c r="G11" s="17">
        <v>1421081.7799999998</v>
      </c>
      <c r="H11" s="17">
        <f>H12+H16</f>
        <v>1421081.7799999998</v>
      </c>
      <c r="I11" s="17">
        <f>I12+I16</f>
        <v>0</v>
      </c>
      <c r="J11" s="75">
        <v>465977</v>
      </c>
    </row>
    <row r="12" spans="1:10" ht="18.75">
      <c r="A12" s="19"/>
      <c r="B12" s="20"/>
      <c r="C12" s="21"/>
      <c r="D12" s="20"/>
      <c r="E12" s="22" t="s">
        <v>4</v>
      </c>
      <c r="F12" s="23" t="s">
        <v>10</v>
      </c>
      <c r="G12" s="24">
        <v>1240341.66</v>
      </c>
      <c r="H12" s="24">
        <v>1240341.66</v>
      </c>
      <c r="I12" s="25"/>
      <c r="J12" s="75"/>
    </row>
    <row r="13" spans="1:10" ht="18" customHeight="1">
      <c r="A13" s="19"/>
      <c r="B13" s="20"/>
      <c r="C13" s="21"/>
      <c r="D13" s="20"/>
      <c r="E13" s="22" t="s">
        <v>11</v>
      </c>
      <c r="F13" s="23" t="s">
        <v>12</v>
      </c>
      <c r="G13" s="26"/>
      <c r="H13" s="26"/>
      <c r="I13" s="27"/>
      <c r="J13" s="82"/>
    </row>
    <row r="14" spans="1:10" ht="18" customHeight="1">
      <c r="A14" s="19"/>
      <c r="B14" s="20"/>
      <c r="C14" s="21"/>
      <c r="D14" s="20"/>
      <c r="E14" s="22" t="s">
        <v>13</v>
      </c>
      <c r="F14" s="23" t="s">
        <v>14</v>
      </c>
      <c r="G14" s="26"/>
      <c r="H14" s="26"/>
      <c r="I14" s="27"/>
      <c r="J14" s="82"/>
    </row>
    <row r="15" spans="1:10" ht="18" customHeight="1">
      <c r="A15" s="19"/>
      <c r="B15" s="20"/>
      <c r="C15" s="21"/>
      <c r="D15" s="20"/>
      <c r="E15" s="22" t="s">
        <v>15</v>
      </c>
      <c r="F15" s="23" t="s">
        <v>16</v>
      </c>
      <c r="G15" s="26"/>
      <c r="H15" s="26"/>
      <c r="I15" s="27"/>
      <c r="J15" s="84">
        <v>165976</v>
      </c>
    </row>
    <row r="16" spans="1:10" ht="18" customHeight="1">
      <c r="A16" s="19"/>
      <c r="B16" s="20"/>
      <c r="C16" s="21"/>
      <c r="D16" s="20"/>
      <c r="E16" s="22" t="s">
        <v>17</v>
      </c>
      <c r="F16" s="23" t="s">
        <v>18</v>
      </c>
      <c r="G16" s="24">
        <v>180740.12</v>
      </c>
      <c r="H16" s="24">
        <v>180740.12</v>
      </c>
      <c r="I16" s="25"/>
      <c r="J16" s="75">
        <v>300000</v>
      </c>
    </row>
    <row r="17" spans="1:10" ht="18" customHeight="1">
      <c r="A17" s="19"/>
      <c r="B17" s="20"/>
      <c r="C17" s="21"/>
      <c r="D17" s="20"/>
      <c r="E17" s="22" t="s">
        <v>19</v>
      </c>
      <c r="F17" s="23" t="s">
        <v>20</v>
      </c>
      <c r="G17" s="26"/>
      <c r="H17" s="26"/>
      <c r="I17" s="27"/>
      <c r="J17" s="82"/>
    </row>
    <row r="18" spans="1:10" ht="18" customHeight="1">
      <c r="A18" s="14"/>
      <c r="B18" s="15"/>
      <c r="C18" s="16"/>
      <c r="D18" s="15" t="s">
        <v>21</v>
      </c>
      <c r="E18" s="16" t="s">
        <v>22</v>
      </c>
      <c r="F18" s="28"/>
      <c r="G18" s="17">
        <v>745131.9199999999</v>
      </c>
      <c r="H18" s="17">
        <f>SUM(H19:H22)</f>
        <v>745131.9199999999</v>
      </c>
      <c r="I18" s="17">
        <f>SUM(I19:I22)</f>
        <v>0</v>
      </c>
      <c r="J18" s="75"/>
    </row>
    <row r="19" spans="1:10" ht="18" customHeight="1">
      <c r="A19" s="14"/>
      <c r="B19" s="15"/>
      <c r="C19" s="16"/>
      <c r="D19" s="16"/>
      <c r="E19" s="29" t="s">
        <v>4</v>
      </c>
      <c r="F19" s="30" t="s">
        <v>23</v>
      </c>
      <c r="G19" s="17"/>
      <c r="H19" s="17"/>
      <c r="I19" s="17"/>
      <c r="J19" s="75"/>
    </row>
    <row r="20" spans="1:10" ht="18.75">
      <c r="A20" s="14"/>
      <c r="B20" s="15"/>
      <c r="C20" s="16"/>
      <c r="D20" s="16"/>
      <c r="E20" s="29" t="s">
        <v>11</v>
      </c>
      <c r="F20" s="30" t="s">
        <v>24</v>
      </c>
      <c r="G20" s="17"/>
      <c r="H20" s="17"/>
      <c r="I20" s="17"/>
      <c r="J20" s="75"/>
    </row>
    <row r="21" spans="1:10" ht="18.75">
      <c r="A21" s="14"/>
      <c r="B21" s="15"/>
      <c r="C21" s="16"/>
      <c r="D21" s="16"/>
      <c r="E21" s="29" t="s">
        <v>13</v>
      </c>
      <c r="F21" s="30" t="s">
        <v>25</v>
      </c>
      <c r="G21" s="17">
        <v>307575.92</v>
      </c>
      <c r="H21" s="17">
        <v>307575.92</v>
      </c>
      <c r="I21" s="17"/>
      <c r="J21" s="75"/>
    </row>
    <row r="22" spans="1:10" ht="18.75">
      <c r="A22" s="14"/>
      <c r="B22" s="15"/>
      <c r="C22" s="16"/>
      <c r="D22" s="16"/>
      <c r="E22" s="29" t="s">
        <v>15</v>
      </c>
      <c r="F22" s="30" t="s">
        <v>26</v>
      </c>
      <c r="G22" s="17">
        <v>437556</v>
      </c>
      <c r="H22" s="17">
        <v>437556</v>
      </c>
      <c r="I22" s="17"/>
      <c r="J22" s="75"/>
    </row>
    <row r="23" spans="1:10" ht="18.75">
      <c r="A23" s="14"/>
      <c r="B23" s="15"/>
      <c r="C23" s="16"/>
      <c r="D23" s="15" t="s">
        <v>27</v>
      </c>
      <c r="E23" s="16" t="s">
        <v>28</v>
      </c>
      <c r="F23" s="18"/>
      <c r="G23" s="17"/>
      <c r="H23" s="17"/>
      <c r="I23" s="17"/>
      <c r="J23" s="75">
        <v>100000</v>
      </c>
    </row>
    <row r="24" spans="1:10" ht="22.5" customHeight="1">
      <c r="A24" s="31"/>
      <c r="B24" s="10" t="s">
        <v>11</v>
      </c>
      <c r="C24" s="11" t="s">
        <v>29</v>
      </c>
      <c r="D24" s="11"/>
      <c r="E24" s="11"/>
      <c r="F24" s="12"/>
      <c r="G24" s="13">
        <v>-769531.53</v>
      </c>
      <c r="H24" s="13">
        <v>-769531.53</v>
      </c>
      <c r="I24" s="13">
        <v>0</v>
      </c>
      <c r="J24" s="74">
        <v>-100000</v>
      </c>
    </row>
    <row r="25" spans="1:10" ht="18.75">
      <c r="A25" s="31"/>
      <c r="B25" s="10" t="s">
        <v>13</v>
      </c>
      <c r="C25" s="11" t="s">
        <v>30</v>
      </c>
      <c r="D25" s="11"/>
      <c r="E25" s="11"/>
      <c r="F25" s="12"/>
      <c r="G25" s="13">
        <v>1833703.88</v>
      </c>
      <c r="H25" s="13">
        <v>1833703.88</v>
      </c>
      <c r="I25" s="13">
        <v>0</v>
      </c>
      <c r="J25" s="74">
        <v>850000</v>
      </c>
    </row>
    <row r="26" spans="1:10" ht="18.75">
      <c r="A26" s="9"/>
      <c r="B26" s="10" t="s">
        <v>15</v>
      </c>
      <c r="C26" s="11" t="s">
        <v>31</v>
      </c>
      <c r="D26" s="11"/>
      <c r="E26" s="11"/>
      <c r="F26" s="12"/>
      <c r="G26" s="13">
        <v>350502021.57</v>
      </c>
      <c r="H26" s="13">
        <f>H27+H28+H29</f>
        <v>350502021.57</v>
      </c>
      <c r="I26" s="13">
        <f>I27+I28+I29</f>
        <v>357332</v>
      </c>
      <c r="J26" s="74">
        <v>384413810</v>
      </c>
    </row>
    <row r="27" spans="1:10" ht="18.75">
      <c r="A27" s="14"/>
      <c r="B27" s="15"/>
      <c r="C27" s="16"/>
      <c r="D27" s="15" t="s">
        <v>6</v>
      </c>
      <c r="E27" s="16" t="s">
        <v>32</v>
      </c>
      <c r="F27" s="18"/>
      <c r="G27" s="17">
        <v>325580525.33</v>
      </c>
      <c r="H27" s="17">
        <v>325580525.33</v>
      </c>
      <c r="I27" s="17">
        <f>335911+4</f>
        <v>335915</v>
      </c>
      <c r="J27" s="75">
        <v>360403810</v>
      </c>
    </row>
    <row r="28" spans="1:10" ht="18.75">
      <c r="A28" s="14"/>
      <c r="B28" s="15"/>
      <c r="C28" s="16"/>
      <c r="D28" s="15" t="s">
        <v>8</v>
      </c>
      <c r="E28" s="16" t="s">
        <v>33</v>
      </c>
      <c r="F28" s="18"/>
      <c r="G28" s="17">
        <v>21322393.58</v>
      </c>
      <c r="H28" s="17">
        <v>21322393.58</v>
      </c>
      <c r="I28" s="17">
        <v>19518</v>
      </c>
      <c r="J28" s="75">
        <v>21947000</v>
      </c>
    </row>
    <row r="29" spans="1:10" ht="18.75">
      <c r="A29" s="14"/>
      <c r="B29" s="15"/>
      <c r="C29" s="16"/>
      <c r="D29" s="15" t="s">
        <v>21</v>
      </c>
      <c r="E29" s="16" t="s">
        <v>34</v>
      </c>
      <c r="F29" s="28"/>
      <c r="G29" s="17">
        <v>3599102.66</v>
      </c>
      <c r="H29" s="17">
        <v>3599102.66</v>
      </c>
      <c r="I29" s="17">
        <f>1895+4</f>
        <v>1899</v>
      </c>
      <c r="J29" s="75">
        <v>2063000</v>
      </c>
    </row>
    <row r="30" spans="1:10" ht="18.75">
      <c r="A30" s="31"/>
      <c r="B30" s="10" t="s">
        <v>17</v>
      </c>
      <c r="C30" s="11" t="s">
        <v>35</v>
      </c>
      <c r="D30" s="11"/>
      <c r="E30" s="11"/>
      <c r="F30" s="12"/>
      <c r="G30" s="13">
        <v>8824241.03</v>
      </c>
      <c r="H30" s="13">
        <v>8824241.03</v>
      </c>
      <c r="I30" s="13">
        <f>31153+1</f>
        <v>31154</v>
      </c>
      <c r="J30" s="74">
        <v>23815257</v>
      </c>
    </row>
    <row r="31" spans="1:10" ht="18.75">
      <c r="A31" s="31"/>
      <c r="B31" s="10" t="s">
        <v>19</v>
      </c>
      <c r="C31" s="11" t="s">
        <v>36</v>
      </c>
      <c r="D31" s="11"/>
      <c r="E31" s="11"/>
      <c r="F31" s="12"/>
      <c r="G31" s="13">
        <v>10870357.59</v>
      </c>
      <c r="H31" s="13">
        <v>10870357.59</v>
      </c>
      <c r="I31" s="13">
        <v>10405</v>
      </c>
      <c r="J31" s="74">
        <v>9754000</v>
      </c>
    </row>
    <row r="32" spans="1:10" ht="18.75">
      <c r="A32" s="31"/>
      <c r="B32" s="10" t="s">
        <v>37</v>
      </c>
      <c r="C32" s="11" t="s">
        <v>38</v>
      </c>
      <c r="D32" s="11"/>
      <c r="E32" s="11"/>
      <c r="F32" s="12"/>
      <c r="G32" s="13">
        <v>12271071.76</v>
      </c>
      <c r="H32" s="13">
        <v>12271071.76</v>
      </c>
      <c r="I32" s="13">
        <v>11433</v>
      </c>
      <c r="J32" s="74">
        <v>10900789</v>
      </c>
    </row>
    <row r="33" spans="1:10" ht="18.75">
      <c r="A33" s="31"/>
      <c r="B33" s="10" t="s">
        <v>39</v>
      </c>
      <c r="C33" s="32" t="s">
        <v>40</v>
      </c>
      <c r="D33" s="33"/>
      <c r="E33" s="33"/>
      <c r="F33" s="34"/>
      <c r="G33" s="13">
        <v>0</v>
      </c>
      <c r="H33" s="13">
        <v>0</v>
      </c>
      <c r="I33" s="13">
        <v>0</v>
      </c>
      <c r="J33" s="74">
        <v>0</v>
      </c>
    </row>
    <row r="34" spans="1:10" ht="18.75">
      <c r="A34" s="31"/>
      <c r="B34" s="10" t="s">
        <v>41</v>
      </c>
      <c r="C34" s="11" t="s">
        <v>42</v>
      </c>
      <c r="D34" s="11"/>
      <c r="E34" s="11"/>
      <c r="F34" s="12"/>
      <c r="G34" s="13">
        <v>3541711.7</v>
      </c>
      <c r="H34" s="13">
        <v>3541711.7</v>
      </c>
      <c r="I34" s="13">
        <f>5143+1</f>
        <v>5144</v>
      </c>
      <c r="J34" s="74">
        <v>3903000</v>
      </c>
    </row>
    <row r="35" spans="1:10" ht="18.75">
      <c r="A35" s="35"/>
      <c r="B35" s="111" t="s">
        <v>43</v>
      </c>
      <c r="C35" s="111"/>
      <c r="D35" s="111"/>
      <c r="E35" s="111"/>
      <c r="F35" s="112"/>
      <c r="G35" s="36">
        <v>526291273.66999996</v>
      </c>
      <c r="H35" s="36">
        <v>526291273.66999996</v>
      </c>
      <c r="I35" s="36">
        <f>I34+I33+I32+I31+I30+I26+I24+I25+I9</f>
        <v>540054</v>
      </c>
      <c r="J35" s="76">
        <f>SUM(J9,J24,J25,J26,J30,J31,J32,J33,J34)</f>
        <v>557412756</v>
      </c>
    </row>
    <row r="36" spans="1:10" ht="18.75">
      <c r="A36" s="37"/>
      <c r="B36" s="15"/>
      <c r="C36" s="16"/>
      <c r="D36" s="16"/>
      <c r="E36" s="16"/>
      <c r="F36" s="18"/>
      <c r="G36" s="17"/>
      <c r="H36" s="17"/>
      <c r="I36" s="17"/>
      <c r="J36" s="75"/>
    </row>
    <row r="37" spans="1:10" ht="18.75">
      <c r="A37" s="9" t="s">
        <v>44</v>
      </c>
      <c r="B37" s="38" t="s">
        <v>45</v>
      </c>
      <c r="C37" s="39"/>
      <c r="D37" s="39"/>
      <c r="E37" s="39"/>
      <c r="F37" s="40"/>
      <c r="G37" s="13"/>
      <c r="H37" s="13"/>
      <c r="I37" s="13"/>
      <c r="J37" s="83"/>
    </row>
    <row r="38" spans="1:10" ht="18.75">
      <c r="A38" s="31"/>
      <c r="B38" s="10" t="s">
        <v>4</v>
      </c>
      <c r="C38" s="11" t="s">
        <v>46</v>
      </c>
      <c r="D38" s="41"/>
      <c r="E38" s="11"/>
      <c r="F38" s="12"/>
      <c r="G38" s="13">
        <v>122257177.89</v>
      </c>
      <c r="H38" s="13">
        <f>H39+H40</f>
        <v>122257177.89</v>
      </c>
      <c r="I38" s="13">
        <f>I39+I40</f>
        <v>150035</v>
      </c>
      <c r="J38" s="74">
        <v>155687505</v>
      </c>
    </row>
    <row r="39" spans="1:10" ht="18.75">
      <c r="A39" s="14"/>
      <c r="B39" s="15"/>
      <c r="C39" s="16"/>
      <c r="D39" s="15" t="s">
        <v>6</v>
      </c>
      <c r="E39" s="16" t="s">
        <v>47</v>
      </c>
      <c r="F39" s="18"/>
      <c r="G39" s="17">
        <v>118920165.03</v>
      </c>
      <c r="H39" s="17">
        <v>118920165.03</v>
      </c>
      <c r="I39" s="17">
        <v>148173</v>
      </c>
      <c r="J39" s="74">
        <v>153880962</v>
      </c>
    </row>
    <row r="40" spans="1:10" ht="18.75">
      <c r="A40" s="14"/>
      <c r="B40" s="15"/>
      <c r="C40" s="16"/>
      <c r="D40" s="15" t="s">
        <v>8</v>
      </c>
      <c r="E40" s="16" t="s">
        <v>48</v>
      </c>
      <c r="F40" s="18"/>
      <c r="G40" s="17">
        <v>3337012.86</v>
      </c>
      <c r="H40" s="17">
        <v>3337012.86</v>
      </c>
      <c r="I40" s="17">
        <v>1862</v>
      </c>
      <c r="J40" s="75">
        <v>1806543</v>
      </c>
    </row>
    <row r="41" spans="1:10" ht="18.75">
      <c r="A41" s="31"/>
      <c r="B41" s="10" t="s">
        <v>11</v>
      </c>
      <c r="C41" s="11" t="s">
        <v>49</v>
      </c>
      <c r="D41" s="41"/>
      <c r="E41" s="11"/>
      <c r="F41" s="12"/>
      <c r="G41" s="13">
        <v>47138614</v>
      </c>
      <c r="H41" s="13">
        <f>SUM(H42:H58)</f>
        <v>47138614</v>
      </c>
      <c r="I41" s="13">
        <f>SUM(I42:I58)</f>
        <v>48497</v>
      </c>
      <c r="J41" s="74">
        <v>49760171</v>
      </c>
    </row>
    <row r="42" spans="1:10" ht="18.75">
      <c r="A42" s="37"/>
      <c r="B42" s="15"/>
      <c r="C42" s="16"/>
      <c r="D42" s="15" t="s">
        <v>6</v>
      </c>
      <c r="E42" s="16" t="s">
        <v>50</v>
      </c>
      <c r="F42" s="18"/>
      <c r="G42" s="17">
        <v>0</v>
      </c>
      <c r="H42" s="17">
        <v>0</v>
      </c>
      <c r="I42" s="17">
        <v>0</v>
      </c>
      <c r="J42" s="75"/>
    </row>
    <row r="43" spans="1:10" ht="18.75">
      <c r="A43" s="37"/>
      <c r="B43" s="15"/>
      <c r="C43" s="16"/>
      <c r="D43" s="15" t="s">
        <v>8</v>
      </c>
      <c r="E43" s="16" t="s">
        <v>51</v>
      </c>
      <c r="F43" s="18"/>
      <c r="G43" s="17">
        <v>0</v>
      </c>
      <c r="H43" s="17">
        <v>0</v>
      </c>
      <c r="I43" s="17">
        <v>0</v>
      </c>
      <c r="J43" s="75"/>
    </row>
    <row r="44" spans="1:10" ht="18.75">
      <c r="A44" s="37"/>
      <c r="B44" s="15"/>
      <c r="C44" s="42"/>
      <c r="D44" s="15" t="s">
        <v>21</v>
      </c>
      <c r="E44" s="16" t="s">
        <v>52</v>
      </c>
      <c r="F44" s="18"/>
      <c r="G44" s="17">
        <v>1759840.36</v>
      </c>
      <c r="H44" s="17">
        <v>1759840.36</v>
      </c>
      <c r="I44" s="17">
        <v>4883</v>
      </c>
      <c r="J44" s="75">
        <v>4889153</v>
      </c>
    </row>
    <row r="45" spans="1:10" ht="18.75">
      <c r="A45" s="37"/>
      <c r="B45" s="15"/>
      <c r="C45" s="42"/>
      <c r="D45" s="15" t="s">
        <v>27</v>
      </c>
      <c r="E45" s="16" t="s">
        <v>53</v>
      </c>
      <c r="F45" s="18"/>
      <c r="G45" s="17">
        <v>0</v>
      </c>
      <c r="H45" s="17">
        <v>0</v>
      </c>
      <c r="I45" s="17">
        <v>0</v>
      </c>
      <c r="J45" s="75"/>
    </row>
    <row r="46" spans="1:10" ht="18.75">
      <c r="A46" s="37"/>
      <c r="B46" s="15"/>
      <c r="C46" s="42"/>
      <c r="D46" s="15" t="s">
        <v>54</v>
      </c>
      <c r="E46" s="16" t="s">
        <v>55</v>
      </c>
      <c r="F46" s="18"/>
      <c r="G46" s="17">
        <v>0</v>
      </c>
      <c r="H46" s="17">
        <v>0</v>
      </c>
      <c r="I46" s="17">
        <v>0</v>
      </c>
      <c r="J46" s="75"/>
    </row>
    <row r="47" spans="1:10" ht="18.75">
      <c r="A47" s="37"/>
      <c r="B47" s="15"/>
      <c r="C47" s="42"/>
      <c r="D47" s="15" t="s">
        <v>56</v>
      </c>
      <c r="E47" s="16" t="s">
        <v>57</v>
      </c>
      <c r="F47" s="18"/>
      <c r="G47" s="17">
        <v>0</v>
      </c>
      <c r="H47" s="17">
        <v>0</v>
      </c>
      <c r="I47" s="17">
        <v>0</v>
      </c>
      <c r="J47" s="75"/>
    </row>
    <row r="48" spans="1:10" ht="18.75">
      <c r="A48" s="37"/>
      <c r="B48" s="15"/>
      <c r="C48" s="42"/>
      <c r="D48" s="15" t="s">
        <v>58</v>
      </c>
      <c r="E48" s="16" t="s">
        <v>139</v>
      </c>
      <c r="F48" s="18"/>
      <c r="G48" s="17">
        <v>9507966.83</v>
      </c>
      <c r="H48" s="17">
        <v>9507966.83</v>
      </c>
      <c r="I48" s="17">
        <v>10490</v>
      </c>
      <c r="J48" s="75">
        <v>10150759</v>
      </c>
    </row>
    <row r="49" spans="1:10" ht="18.75">
      <c r="A49" s="37"/>
      <c r="B49" s="15"/>
      <c r="C49" s="42"/>
      <c r="D49" s="15" t="s">
        <v>59</v>
      </c>
      <c r="E49" s="16" t="s">
        <v>60</v>
      </c>
      <c r="F49" s="18"/>
      <c r="G49" s="17">
        <v>0</v>
      </c>
      <c r="H49" s="17">
        <v>0</v>
      </c>
      <c r="I49" s="17">
        <v>0</v>
      </c>
      <c r="J49" s="75"/>
    </row>
    <row r="50" spans="1:10" ht="18.75">
      <c r="A50" s="37"/>
      <c r="B50" s="15"/>
      <c r="C50" s="42"/>
      <c r="D50" s="15" t="s">
        <v>61</v>
      </c>
      <c r="E50" s="16" t="s">
        <v>62</v>
      </c>
      <c r="F50" s="18"/>
      <c r="G50" s="17">
        <v>0</v>
      </c>
      <c r="H50" s="17">
        <v>0</v>
      </c>
      <c r="I50" s="17">
        <v>0</v>
      </c>
      <c r="J50" s="75"/>
    </row>
    <row r="51" spans="1:10" ht="18.75">
      <c r="A51" s="37"/>
      <c r="B51" s="15"/>
      <c r="C51" s="42"/>
      <c r="D51" s="15" t="s">
        <v>63</v>
      </c>
      <c r="E51" s="16" t="s">
        <v>64</v>
      </c>
      <c r="F51" s="18"/>
      <c r="G51" s="17">
        <v>0</v>
      </c>
      <c r="H51" s="17">
        <v>0</v>
      </c>
      <c r="I51" s="17">
        <v>0</v>
      </c>
      <c r="J51" s="75"/>
    </row>
    <row r="52" spans="1:10" ht="18.75">
      <c r="A52" s="37"/>
      <c r="B52" s="15"/>
      <c r="C52" s="42"/>
      <c r="D52" s="15" t="s">
        <v>65</v>
      </c>
      <c r="E52" s="16" t="s">
        <v>66</v>
      </c>
      <c r="F52" s="18"/>
      <c r="G52" s="17">
        <v>3173969.55</v>
      </c>
      <c r="H52" s="17">
        <v>3173969.55</v>
      </c>
      <c r="I52" s="17">
        <v>3199</v>
      </c>
      <c r="J52" s="75">
        <v>4304636</v>
      </c>
    </row>
    <row r="53" spans="1:10" ht="18.75">
      <c r="A53" s="37"/>
      <c r="B53" s="15"/>
      <c r="C53" s="42"/>
      <c r="D53" s="15" t="s">
        <v>67</v>
      </c>
      <c r="E53" s="16" t="s">
        <v>68</v>
      </c>
      <c r="F53" s="18"/>
      <c r="G53" s="17">
        <v>0</v>
      </c>
      <c r="H53" s="17">
        <v>0</v>
      </c>
      <c r="I53" s="17">
        <v>36</v>
      </c>
      <c r="J53" s="75"/>
    </row>
    <row r="54" spans="1:10" ht="18.75">
      <c r="A54" s="37"/>
      <c r="B54" s="15"/>
      <c r="C54" s="42"/>
      <c r="D54" s="15" t="s">
        <v>69</v>
      </c>
      <c r="E54" s="16" t="s">
        <v>70</v>
      </c>
      <c r="F54" s="18"/>
      <c r="G54" s="17">
        <v>16644475</v>
      </c>
      <c r="H54" s="17">
        <v>16644475</v>
      </c>
      <c r="I54" s="17">
        <v>14148</v>
      </c>
      <c r="J54" s="75">
        <v>15355000</v>
      </c>
    </row>
    <row r="55" spans="1:10" ht="18.75">
      <c r="A55" s="37"/>
      <c r="B55" s="15"/>
      <c r="C55" s="42"/>
      <c r="D55" s="15" t="s">
        <v>71</v>
      </c>
      <c r="E55" s="16" t="s">
        <v>72</v>
      </c>
      <c r="F55" s="18"/>
      <c r="G55" s="17">
        <v>0</v>
      </c>
      <c r="H55" s="17">
        <v>0</v>
      </c>
      <c r="I55" s="17">
        <v>205</v>
      </c>
      <c r="J55" s="75">
        <v>196572</v>
      </c>
    </row>
    <row r="56" spans="1:10" ht="18.75">
      <c r="A56" s="37"/>
      <c r="B56" s="43"/>
      <c r="C56" s="44"/>
      <c r="D56" s="15" t="s">
        <v>73</v>
      </c>
      <c r="E56" s="44" t="s">
        <v>74</v>
      </c>
      <c r="F56" s="28"/>
      <c r="G56" s="17">
        <v>13598834.56</v>
      </c>
      <c r="H56" s="17">
        <v>13598834.56</v>
      </c>
      <c r="I56" s="17">
        <v>14604</v>
      </c>
      <c r="J56" s="75">
        <v>14501592</v>
      </c>
    </row>
    <row r="57" spans="1:10" ht="18.75">
      <c r="A57" s="37"/>
      <c r="B57" s="43"/>
      <c r="C57" s="44"/>
      <c r="D57" s="15" t="s">
        <v>75</v>
      </c>
      <c r="E57" s="44" t="s">
        <v>76</v>
      </c>
      <c r="F57" s="28"/>
      <c r="G57" s="17">
        <v>2453527.7</v>
      </c>
      <c r="H57" s="17">
        <v>2453527.7</v>
      </c>
      <c r="I57" s="17">
        <v>932</v>
      </c>
      <c r="J57" s="75">
        <v>362459</v>
      </c>
    </row>
    <row r="58" spans="1:10" ht="18.75">
      <c r="A58" s="37"/>
      <c r="B58" s="43"/>
      <c r="C58" s="44"/>
      <c r="D58" s="15" t="s">
        <v>77</v>
      </c>
      <c r="E58" s="44" t="s">
        <v>78</v>
      </c>
      <c r="F58" s="28"/>
      <c r="G58" s="17">
        <v>0</v>
      </c>
      <c r="H58" s="17">
        <v>0</v>
      </c>
      <c r="I58" s="17">
        <v>0</v>
      </c>
      <c r="J58" s="75">
        <v>0</v>
      </c>
    </row>
    <row r="59" spans="1:10" ht="18.75">
      <c r="A59" s="31"/>
      <c r="B59" s="10" t="s">
        <v>13</v>
      </c>
      <c r="C59" s="11" t="s">
        <v>79</v>
      </c>
      <c r="D59" s="41"/>
      <c r="E59" s="11"/>
      <c r="F59" s="12"/>
      <c r="G59" s="13">
        <v>45277705.11</v>
      </c>
      <c r="H59" s="13">
        <f>SUM(H60:H62)</f>
        <v>45277705.11</v>
      </c>
      <c r="I59" s="13">
        <f>SUM(I60:I62)</f>
        <v>42008</v>
      </c>
      <c r="J59" s="74">
        <v>41264812</v>
      </c>
    </row>
    <row r="60" spans="1:10" ht="18.75">
      <c r="A60" s="37"/>
      <c r="B60" s="10"/>
      <c r="C60" s="11"/>
      <c r="D60" s="15" t="s">
        <v>6</v>
      </c>
      <c r="E60" s="44" t="s">
        <v>80</v>
      </c>
      <c r="F60" s="45"/>
      <c r="G60" s="17">
        <v>44140128.61</v>
      </c>
      <c r="H60" s="17">
        <v>44140128.61</v>
      </c>
      <c r="I60" s="17">
        <v>40477</v>
      </c>
      <c r="J60" s="75">
        <v>40099695</v>
      </c>
    </row>
    <row r="61" spans="1:10" ht="18.75">
      <c r="A61" s="37"/>
      <c r="B61" s="46"/>
      <c r="C61" s="15"/>
      <c r="D61" s="15" t="s">
        <v>8</v>
      </c>
      <c r="E61" s="44" t="s">
        <v>142</v>
      </c>
      <c r="F61" s="45"/>
      <c r="G61" s="17">
        <v>854420.44</v>
      </c>
      <c r="H61" s="17">
        <v>854420.44</v>
      </c>
      <c r="I61" s="17">
        <v>1271</v>
      </c>
      <c r="J61" s="75">
        <v>760466</v>
      </c>
    </row>
    <row r="62" spans="1:10" ht="18.75">
      <c r="A62" s="37"/>
      <c r="B62" s="46"/>
      <c r="C62" s="15"/>
      <c r="D62" s="15" t="s">
        <v>21</v>
      </c>
      <c r="E62" s="44" t="s">
        <v>81</v>
      </c>
      <c r="F62" s="45"/>
      <c r="G62" s="17">
        <v>283156.06</v>
      </c>
      <c r="H62" s="17">
        <v>283156.06</v>
      </c>
      <c r="I62" s="17">
        <v>260</v>
      </c>
      <c r="J62" s="75">
        <v>404650</v>
      </c>
    </row>
    <row r="63" spans="1:10" ht="18.75">
      <c r="A63" s="31"/>
      <c r="B63" s="10" t="s">
        <v>15</v>
      </c>
      <c r="C63" s="47" t="s">
        <v>82</v>
      </c>
      <c r="D63" s="10"/>
      <c r="E63" s="47"/>
      <c r="F63" s="48"/>
      <c r="G63" s="13">
        <v>17582314.72</v>
      </c>
      <c r="H63" s="13">
        <v>17582314.72</v>
      </c>
      <c r="I63" s="13">
        <v>18794</v>
      </c>
      <c r="J63" s="74">
        <v>20322651</v>
      </c>
    </row>
    <row r="64" spans="1:10" ht="18.75">
      <c r="A64" s="37"/>
      <c r="B64" s="10" t="s">
        <v>17</v>
      </c>
      <c r="C64" s="47" t="s">
        <v>83</v>
      </c>
      <c r="D64" s="10"/>
      <c r="E64" s="49"/>
      <c r="F64" s="45"/>
      <c r="G64" s="13">
        <v>8400993.06</v>
      </c>
      <c r="H64" s="13">
        <v>8400993.06</v>
      </c>
      <c r="I64" s="13">
        <v>7098</v>
      </c>
      <c r="J64" s="74">
        <v>8476518</v>
      </c>
    </row>
    <row r="65" spans="1:10" ht="18.75">
      <c r="A65" s="37"/>
      <c r="B65" s="10" t="s">
        <v>19</v>
      </c>
      <c r="C65" s="47" t="s">
        <v>84</v>
      </c>
      <c r="D65" s="39"/>
      <c r="E65" s="47"/>
      <c r="F65" s="48"/>
      <c r="G65" s="13">
        <v>216513478.65</v>
      </c>
      <c r="H65" s="13">
        <f>SUM(H66:H70)</f>
        <v>216513478.65</v>
      </c>
      <c r="I65" s="50">
        <f>SUM(I66:I70)</f>
        <v>225400</v>
      </c>
      <c r="J65" s="77">
        <v>230664578</v>
      </c>
    </row>
    <row r="66" spans="1:10" ht="18.75">
      <c r="A66" s="37"/>
      <c r="B66" s="15"/>
      <c r="C66" s="51"/>
      <c r="D66" s="15" t="s">
        <v>6</v>
      </c>
      <c r="E66" s="16" t="s">
        <v>85</v>
      </c>
      <c r="F66" s="52"/>
      <c r="G66" s="17">
        <v>73496780.01</v>
      </c>
      <c r="H66" s="17">
        <v>73496780.01</v>
      </c>
      <c r="I66" s="53">
        <v>77283</v>
      </c>
      <c r="J66" s="75">
        <v>81272791</v>
      </c>
    </row>
    <row r="67" spans="1:10" ht="18.75">
      <c r="A67" s="37"/>
      <c r="B67" s="15"/>
      <c r="C67" s="51"/>
      <c r="D67" s="15" t="s">
        <v>8</v>
      </c>
      <c r="E67" s="16" t="s">
        <v>86</v>
      </c>
      <c r="F67" s="52"/>
      <c r="G67" s="17">
        <v>5851633.75</v>
      </c>
      <c r="H67" s="17">
        <v>5851633.75</v>
      </c>
      <c r="I67" s="53">
        <v>6247</v>
      </c>
      <c r="J67" s="75">
        <v>6182867</v>
      </c>
    </row>
    <row r="68" spans="1:10" ht="18.75">
      <c r="A68" s="37"/>
      <c r="B68" s="15"/>
      <c r="C68" s="51"/>
      <c r="D68" s="15" t="s">
        <v>21</v>
      </c>
      <c r="E68" s="16" t="s">
        <v>87</v>
      </c>
      <c r="F68" s="52"/>
      <c r="G68" s="17">
        <v>97781071.34</v>
      </c>
      <c r="H68" s="17">
        <v>97781071.34</v>
      </c>
      <c r="I68" s="53">
        <f>1+101229</f>
        <v>101230</v>
      </c>
      <c r="J68" s="75">
        <v>101940486</v>
      </c>
    </row>
    <row r="69" spans="1:10" ht="18.75">
      <c r="A69" s="37"/>
      <c r="B69" s="15"/>
      <c r="C69" s="51"/>
      <c r="D69" s="15" t="s">
        <v>27</v>
      </c>
      <c r="E69" s="16" t="s">
        <v>88</v>
      </c>
      <c r="F69" s="52"/>
      <c r="G69" s="17">
        <v>1661345.79</v>
      </c>
      <c r="H69" s="17">
        <v>1661345.79</v>
      </c>
      <c r="I69" s="53">
        <v>1989</v>
      </c>
      <c r="J69" s="75">
        <v>1736353</v>
      </c>
    </row>
    <row r="70" spans="1:10" ht="18.75">
      <c r="A70" s="37"/>
      <c r="B70" s="15"/>
      <c r="C70" s="51"/>
      <c r="D70" s="15" t="s">
        <v>54</v>
      </c>
      <c r="E70" s="16" t="s">
        <v>89</v>
      </c>
      <c r="F70" s="52"/>
      <c r="G70" s="17">
        <v>37722647.76</v>
      </c>
      <c r="H70" s="17">
        <v>37722647.76</v>
      </c>
      <c r="I70" s="53">
        <v>38651</v>
      </c>
      <c r="J70" s="75">
        <v>39532081</v>
      </c>
    </row>
    <row r="71" spans="1:10" ht="18.75">
      <c r="A71" s="31"/>
      <c r="B71" s="10" t="s">
        <v>37</v>
      </c>
      <c r="C71" s="47" t="s">
        <v>90</v>
      </c>
      <c r="D71" s="54"/>
      <c r="E71" s="49"/>
      <c r="F71" s="45"/>
      <c r="G71" s="13">
        <v>7293975.13</v>
      </c>
      <c r="H71" s="13">
        <v>7293975.13</v>
      </c>
      <c r="I71" s="13">
        <v>4330</v>
      </c>
      <c r="J71" s="74">
        <v>4487724</v>
      </c>
    </row>
    <row r="72" spans="1:10" ht="18.75">
      <c r="A72" s="37"/>
      <c r="B72" s="10" t="s">
        <v>39</v>
      </c>
      <c r="C72" s="47" t="s">
        <v>91</v>
      </c>
      <c r="D72" s="39"/>
      <c r="E72" s="47"/>
      <c r="F72" s="48"/>
      <c r="G72" s="13">
        <v>27953521.21</v>
      </c>
      <c r="H72" s="13">
        <f>SUM(H73:H75)</f>
        <v>27953521.21</v>
      </c>
      <c r="I72" s="13">
        <f>SUM(I73:I75)</f>
        <v>22740</v>
      </c>
      <c r="J72" s="74">
        <v>21292569</v>
      </c>
    </row>
    <row r="73" spans="1:10" ht="18.75">
      <c r="A73" s="37"/>
      <c r="B73" s="15"/>
      <c r="C73" s="51"/>
      <c r="D73" s="15" t="s">
        <v>6</v>
      </c>
      <c r="E73" s="16" t="s">
        <v>92</v>
      </c>
      <c r="F73" s="52"/>
      <c r="G73" s="17">
        <v>597296.35</v>
      </c>
      <c r="H73" s="17">
        <v>597296.35</v>
      </c>
      <c r="I73" s="17">
        <v>360</v>
      </c>
      <c r="J73" s="75">
        <v>880788</v>
      </c>
    </row>
    <row r="74" spans="1:10" ht="18.75">
      <c r="A74" s="31"/>
      <c r="B74" s="10"/>
      <c r="C74" s="47"/>
      <c r="D74" s="15" t="s">
        <v>8</v>
      </c>
      <c r="E74" s="16" t="s">
        <v>93</v>
      </c>
      <c r="F74" s="48"/>
      <c r="G74" s="17">
        <v>9841137.45</v>
      </c>
      <c r="H74" s="17">
        <v>9841137.45</v>
      </c>
      <c r="I74" s="17">
        <v>12032</v>
      </c>
      <c r="J74" s="75">
        <v>12147790</v>
      </c>
    </row>
    <row r="75" spans="1:10" ht="18.75">
      <c r="A75" s="31"/>
      <c r="B75" s="10"/>
      <c r="C75" s="47"/>
      <c r="D75" s="15" t="s">
        <v>21</v>
      </c>
      <c r="E75" s="16" t="s">
        <v>94</v>
      </c>
      <c r="F75" s="48"/>
      <c r="G75" s="17">
        <v>17515087.41</v>
      </c>
      <c r="H75" s="17">
        <v>17515087.41</v>
      </c>
      <c r="I75" s="17">
        <f>1+10347</f>
        <v>10348</v>
      </c>
      <c r="J75" s="75">
        <v>8263991</v>
      </c>
    </row>
    <row r="76" spans="1:10" ht="18.75">
      <c r="A76" s="31"/>
      <c r="B76" s="10" t="s">
        <v>41</v>
      </c>
      <c r="C76" s="47" t="s">
        <v>95</v>
      </c>
      <c r="D76" s="39"/>
      <c r="E76" s="47"/>
      <c r="F76" s="48"/>
      <c r="G76" s="13">
        <v>968478.62</v>
      </c>
      <c r="H76" s="13">
        <v>968478.62</v>
      </c>
      <c r="I76" s="13">
        <v>300</v>
      </c>
      <c r="J76" s="74">
        <v>350000</v>
      </c>
    </row>
    <row r="77" spans="1:10" ht="18.75">
      <c r="A77" s="31"/>
      <c r="B77" s="10" t="s">
        <v>96</v>
      </c>
      <c r="C77" s="47" t="s">
        <v>97</v>
      </c>
      <c r="D77" s="39"/>
      <c r="E77" s="47"/>
      <c r="F77" s="48"/>
      <c r="G77" s="13">
        <v>3811629.4</v>
      </c>
      <c r="H77" s="13">
        <f>SUM(H78:H79)</f>
        <v>3811629.4</v>
      </c>
      <c r="I77" s="13">
        <f>SUM(I78:I79)</f>
        <v>0</v>
      </c>
      <c r="J77" s="74">
        <v>0</v>
      </c>
    </row>
    <row r="78" spans="1:10" ht="18.75">
      <c r="A78" s="55"/>
      <c r="B78" s="43"/>
      <c r="C78" s="51"/>
      <c r="D78" s="15" t="s">
        <v>6</v>
      </c>
      <c r="E78" s="51" t="s">
        <v>98</v>
      </c>
      <c r="F78" s="52"/>
      <c r="G78" s="17">
        <v>3955535.34</v>
      </c>
      <c r="H78" s="17">
        <v>3955535.34</v>
      </c>
      <c r="I78" s="17"/>
      <c r="J78" s="75">
        <v>0</v>
      </c>
    </row>
    <row r="79" spans="1:10" ht="18.75">
      <c r="A79" s="55"/>
      <c r="B79" s="43"/>
      <c r="C79" s="51"/>
      <c r="D79" s="15" t="s">
        <v>8</v>
      </c>
      <c r="E79" s="51" t="s">
        <v>99</v>
      </c>
      <c r="F79" s="52"/>
      <c r="G79" s="17">
        <v>-143905.94</v>
      </c>
      <c r="H79" s="17">
        <v>-143905.94</v>
      </c>
      <c r="I79" s="17"/>
      <c r="J79" s="75">
        <v>0</v>
      </c>
    </row>
    <row r="80" spans="1:10" ht="18.75">
      <c r="A80" s="55"/>
      <c r="B80" s="10" t="s">
        <v>100</v>
      </c>
      <c r="C80" s="47" t="s">
        <v>101</v>
      </c>
      <c r="D80" s="39"/>
      <c r="E80" s="47"/>
      <c r="F80" s="48"/>
      <c r="G80" s="13">
        <v>13505430.67</v>
      </c>
      <c r="H80" s="13">
        <f>SUM(H81:H84)</f>
        <v>13505430.67</v>
      </c>
      <c r="I80" s="13">
        <f>SUM(I81:I84)</f>
        <v>6426</v>
      </c>
      <c r="J80" s="74">
        <v>5254623</v>
      </c>
    </row>
    <row r="81" spans="1:10" ht="18.75">
      <c r="A81" s="55"/>
      <c r="B81" s="43"/>
      <c r="C81" s="51"/>
      <c r="D81" s="15" t="s">
        <v>6</v>
      </c>
      <c r="E81" s="51" t="s">
        <v>102</v>
      </c>
      <c r="F81" s="52"/>
      <c r="G81" s="17">
        <v>8608433.780000001</v>
      </c>
      <c r="H81" s="17">
        <v>8608433.780000001</v>
      </c>
      <c r="I81" s="17">
        <v>0</v>
      </c>
      <c r="J81" s="75">
        <v>1200000</v>
      </c>
    </row>
    <row r="82" spans="1:10" ht="18.75">
      <c r="A82" s="55"/>
      <c r="B82" s="43"/>
      <c r="C82" s="51"/>
      <c r="D82" s="15" t="s">
        <v>8</v>
      </c>
      <c r="E82" s="51" t="s">
        <v>103</v>
      </c>
      <c r="F82" s="52"/>
      <c r="G82" s="17">
        <v>11529.82</v>
      </c>
      <c r="H82" s="17">
        <v>11529.82</v>
      </c>
      <c r="I82" s="17">
        <v>12</v>
      </c>
      <c r="J82" s="75">
        <v>12000</v>
      </c>
    </row>
    <row r="83" spans="1:10" ht="18.75">
      <c r="A83" s="55"/>
      <c r="B83" s="43"/>
      <c r="C83" s="51"/>
      <c r="D83" s="15" t="s">
        <v>21</v>
      </c>
      <c r="E83" s="51" t="s">
        <v>104</v>
      </c>
      <c r="F83" s="52"/>
      <c r="G83" s="17">
        <v>3481995.63</v>
      </c>
      <c r="H83" s="17">
        <v>3481995.63</v>
      </c>
      <c r="I83" s="17">
        <v>0</v>
      </c>
      <c r="J83" s="75">
        <v>0</v>
      </c>
    </row>
    <row r="84" spans="1:10" ht="18.75">
      <c r="A84" s="55"/>
      <c r="B84" s="43"/>
      <c r="C84" s="51"/>
      <c r="D84" s="15" t="s">
        <v>27</v>
      </c>
      <c r="E84" s="51" t="s">
        <v>105</v>
      </c>
      <c r="F84" s="52"/>
      <c r="G84" s="17">
        <v>1403471.44</v>
      </c>
      <c r="H84" s="17">
        <v>1403471.44</v>
      </c>
      <c r="I84" s="17">
        <v>6414</v>
      </c>
      <c r="J84" s="75">
        <v>4042623</v>
      </c>
    </row>
    <row r="85" spans="1:10" ht="18.75">
      <c r="A85" s="35"/>
      <c r="B85" s="111" t="s">
        <v>106</v>
      </c>
      <c r="C85" s="111"/>
      <c r="D85" s="111"/>
      <c r="E85" s="111"/>
      <c r="F85" s="112"/>
      <c r="G85" s="36">
        <v>510703318.46</v>
      </c>
      <c r="H85" s="36">
        <v>510703318.46</v>
      </c>
      <c r="I85" s="36">
        <f>I80+I77+I76+I72+I71+I65+I64+I63+I59+I41+I38</f>
        <v>525628</v>
      </c>
      <c r="J85" s="76">
        <f>SUM(J38,J41,J59,J63,J64,J65,J71,J72,J76,J77,J80)</f>
        <v>537561151</v>
      </c>
    </row>
    <row r="86" spans="1:10" ht="19.5" thickBot="1">
      <c r="A86" s="55"/>
      <c r="B86" s="15"/>
      <c r="C86" s="51"/>
      <c r="D86" s="44"/>
      <c r="E86" s="51"/>
      <c r="F86" s="52"/>
      <c r="G86" s="17"/>
      <c r="H86" s="17"/>
      <c r="I86" s="17"/>
      <c r="J86" s="75"/>
    </row>
    <row r="87" spans="1:10" ht="20.25" thickBot="1" thickTop="1">
      <c r="A87" s="108" t="s">
        <v>107</v>
      </c>
      <c r="B87" s="109"/>
      <c r="C87" s="109"/>
      <c r="D87" s="109"/>
      <c r="E87" s="109"/>
      <c r="F87" s="110"/>
      <c r="G87" s="56">
        <v>15587955.209999979</v>
      </c>
      <c r="H87" s="56">
        <v>15587955.209999979</v>
      </c>
      <c r="I87" s="56">
        <f>I35-I85</f>
        <v>14426</v>
      </c>
      <c r="J87" s="78">
        <f>J35-J85</f>
        <v>19851605</v>
      </c>
    </row>
    <row r="88" spans="1:10" ht="19.5" thickTop="1">
      <c r="A88" s="57"/>
      <c r="B88" s="58"/>
      <c r="C88" s="58"/>
      <c r="D88" s="59"/>
      <c r="E88" s="60"/>
      <c r="F88" s="61"/>
      <c r="G88" s="62"/>
      <c r="H88" s="62"/>
      <c r="I88" s="62"/>
      <c r="J88" s="79"/>
    </row>
    <row r="89" spans="1:10" ht="18.75">
      <c r="A89" s="9" t="s">
        <v>108</v>
      </c>
      <c r="B89" s="38" t="s">
        <v>109</v>
      </c>
      <c r="C89" s="39"/>
      <c r="D89" s="38"/>
      <c r="E89" s="47"/>
      <c r="F89" s="48"/>
      <c r="G89" s="13"/>
      <c r="H89" s="13"/>
      <c r="I89" s="13"/>
      <c r="J89" s="74"/>
    </row>
    <row r="90" spans="1:10" ht="18.75">
      <c r="A90" s="31"/>
      <c r="B90" s="10" t="s">
        <v>4</v>
      </c>
      <c r="C90" s="47" t="s">
        <v>110</v>
      </c>
      <c r="D90" s="39"/>
      <c r="E90" s="47"/>
      <c r="F90" s="48"/>
      <c r="G90" s="13">
        <v>39842.22</v>
      </c>
      <c r="H90" s="13">
        <v>39842.22</v>
      </c>
      <c r="I90" s="13"/>
      <c r="J90" s="74">
        <v>0</v>
      </c>
    </row>
    <row r="91" spans="1:10" ht="18.75">
      <c r="A91" s="31"/>
      <c r="B91" s="10" t="s">
        <v>11</v>
      </c>
      <c r="C91" s="47" t="s">
        <v>111</v>
      </c>
      <c r="D91" s="39"/>
      <c r="E91" s="47"/>
      <c r="F91" s="48"/>
      <c r="G91" s="13">
        <v>3478993.87</v>
      </c>
      <c r="H91" s="13">
        <v>-3478993.87</v>
      </c>
      <c r="I91" s="13">
        <v>-3181</v>
      </c>
      <c r="J91" s="74">
        <v>-3205000</v>
      </c>
    </row>
    <row r="92" spans="1:10" ht="18.75">
      <c r="A92" s="35"/>
      <c r="B92" s="111" t="s">
        <v>112</v>
      </c>
      <c r="C92" s="111"/>
      <c r="D92" s="111"/>
      <c r="E92" s="111"/>
      <c r="F92" s="112"/>
      <c r="G92" s="36">
        <v>-3439151.65</v>
      </c>
      <c r="H92" s="36">
        <f>H91+H90</f>
        <v>-3439151.65</v>
      </c>
      <c r="I92" s="36">
        <f>I91+I90</f>
        <v>-3181</v>
      </c>
      <c r="J92" s="76">
        <f>SUM(J89:J91)</f>
        <v>-3205000</v>
      </c>
    </row>
    <row r="93" spans="1:10" ht="18.75">
      <c r="A93" s="37"/>
      <c r="B93" s="15"/>
      <c r="C93" s="51"/>
      <c r="D93" s="42"/>
      <c r="E93" s="51"/>
      <c r="F93" s="52"/>
      <c r="G93" s="17"/>
      <c r="H93" s="17"/>
      <c r="I93" s="17"/>
      <c r="J93" s="75"/>
    </row>
    <row r="94" spans="1:10" ht="18.75">
      <c r="A94" s="9" t="s">
        <v>113</v>
      </c>
      <c r="B94" s="38" t="s">
        <v>114</v>
      </c>
      <c r="C94" s="39"/>
      <c r="D94" s="11"/>
      <c r="E94" s="47"/>
      <c r="F94" s="48"/>
      <c r="G94" s="13"/>
      <c r="H94" s="13"/>
      <c r="I94" s="13"/>
      <c r="J94" s="74"/>
    </row>
    <row r="95" spans="1:10" ht="18.75">
      <c r="A95" s="31"/>
      <c r="B95" s="10" t="s">
        <v>4</v>
      </c>
      <c r="C95" s="38" t="s">
        <v>115</v>
      </c>
      <c r="D95" s="39"/>
      <c r="E95" s="11"/>
      <c r="F95" s="12"/>
      <c r="G95" s="13"/>
      <c r="H95" s="13"/>
      <c r="I95" s="13"/>
      <c r="J95" s="74">
        <v>0</v>
      </c>
    </row>
    <row r="96" spans="1:10" ht="18.75">
      <c r="A96" s="31"/>
      <c r="B96" s="10" t="s">
        <v>11</v>
      </c>
      <c r="C96" s="38" t="s">
        <v>116</v>
      </c>
      <c r="D96" s="39"/>
      <c r="E96" s="11"/>
      <c r="F96" s="12"/>
      <c r="G96" s="13"/>
      <c r="H96" s="13"/>
      <c r="I96" s="13"/>
      <c r="J96" s="74">
        <v>0</v>
      </c>
    </row>
    <row r="97" spans="1:10" ht="18.75">
      <c r="A97" s="35"/>
      <c r="B97" s="111" t="s">
        <v>117</v>
      </c>
      <c r="C97" s="111"/>
      <c r="D97" s="111"/>
      <c r="E97" s="111"/>
      <c r="F97" s="112"/>
      <c r="G97" s="36">
        <v>0</v>
      </c>
      <c r="H97" s="36">
        <v>0</v>
      </c>
      <c r="I97" s="36">
        <v>0</v>
      </c>
      <c r="J97" s="76">
        <f>SUM(J95:J96)</f>
        <v>0</v>
      </c>
    </row>
    <row r="98" spans="1:10" ht="18.75">
      <c r="A98" s="37"/>
      <c r="B98" s="15"/>
      <c r="C98" s="44"/>
      <c r="D98" s="42"/>
      <c r="E98" s="16"/>
      <c r="F98" s="18"/>
      <c r="G98" s="17"/>
      <c r="H98" s="17"/>
      <c r="I98" s="17"/>
      <c r="J98" s="75"/>
    </row>
    <row r="99" spans="1:10" ht="18.75">
      <c r="A99" s="9" t="s">
        <v>118</v>
      </c>
      <c r="B99" s="38" t="s">
        <v>119</v>
      </c>
      <c r="C99" s="39"/>
      <c r="D99" s="11"/>
      <c r="E99" s="47"/>
      <c r="F99" s="48"/>
      <c r="G99" s="13"/>
      <c r="H99" s="13"/>
      <c r="I99" s="13"/>
      <c r="J99" s="74">
        <v>0</v>
      </c>
    </row>
    <row r="100" spans="1:10" ht="18.75">
      <c r="A100" s="31"/>
      <c r="B100" s="10" t="s">
        <v>4</v>
      </c>
      <c r="C100" s="38" t="s">
        <v>120</v>
      </c>
      <c r="D100" s="39"/>
      <c r="E100" s="11"/>
      <c r="F100" s="12"/>
      <c r="G100" s="13">
        <v>13592101.34</v>
      </c>
      <c r="H100" s="13">
        <f>SUM(H101:H102)</f>
        <v>13592101.34</v>
      </c>
      <c r="I100" s="13">
        <f>SUM(I101:I102)</f>
        <v>0</v>
      </c>
      <c r="J100" s="74">
        <v>0</v>
      </c>
    </row>
    <row r="101" spans="1:10" ht="18.75">
      <c r="A101" s="37"/>
      <c r="B101" s="43"/>
      <c r="C101" s="51"/>
      <c r="D101" s="15" t="s">
        <v>6</v>
      </c>
      <c r="E101" s="44" t="s">
        <v>121</v>
      </c>
      <c r="F101" s="52"/>
      <c r="G101" s="17"/>
      <c r="H101" s="17"/>
      <c r="I101" s="17"/>
      <c r="J101" s="75">
        <v>0</v>
      </c>
    </row>
    <row r="102" spans="1:10" ht="18.75">
      <c r="A102" s="37"/>
      <c r="B102" s="43"/>
      <c r="C102" s="51"/>
      <c r="D102" s="15" t="s">
        <v>8</v>
      </c>
      <c r="E102" s="51" t="s">
        <v>122</v>
      </c>
      <c r="F102" s="52"/>
      <c r="G102" s="17">
        <v>13592101.34</v>
      </c>
      <c r="H102" s="17">
        <v>13592101.34</v>
      </c>
      <c r="I102" s="17"/>
      <c r="J102" s="75">
        <v>0</v>
      </c>
    </row>
    <row r="103" spans="1:10" ht="18.75">
      <c r="A103" s="31"/>
      <c r="B103" s="10" t="s">
        <v>11</v>
      </c>
      <c r="C103" s="38" t="s">
        <v>123</v>
      </c>
      <c r="D103" s="39"/>
      <c r="E103" s="11"/>
      <c r="F103" s="12"/>
      <c r="G103" s="13">
        <v>10005340.24</v>
      </c>
      <c r="H103" s="13">
        <f>SUM(H104:H105)</f>
        <v>10005340.24</v>
      </c>
      <c r="I103" s="13">
        <f>SUM(I104:I105)</f>
        <v>246</v>
      </c>
      <c r="J103" s="74">
        <v>0</v>
      </c>
    </row>
    <row r="104" spans="1:10" ht="18.75">
      <c r="A104" s="37"/>
      <c r="B104" s="43"/>
      <c r="C104" s="51"/>
      <c r="D104" s="15" t="s">
        <v>6</v>
      </c>
      <c r="E104" s="44" t="s">
        <v>124</v>
      </c>
      <c r="F104" s="52"/>
      <c r="G104" s="17">
        <v>267132</v>
      </c>
      <c r="H104" s="17">
        <v>267132</v>
      </c>
      <c r="I104" s="17"/>
      <c r="J104" s="75">
        <v>0</v>
      </c>
    </row>
    <row r="105" spans="1:10" ht="18.75">
      <c r="A105" s="37"/>
      <c r="B105" s="43"/>
      <c r="C105" s="51"/>
      <c r="D105" s="15" t="s">
        <v>8</v>
      </c>
      <c r="E105" s="51" t="s">
        <v>125</v>
      </c>
      <c r="F105" s="52"/>
      <c r="G105" s="17">
        <v>9738208.24</v>
      </c>
      <c r="H105" s="17">
        <v>9738208.24</v>
      </c>
      <c r="I105" s="17">
        <v>246</v>
      </c>
      <c r="J105" s="75">
        <v>0</v>
      </c>
    </row>
    <row r="106" spans="1:10" ht="18.75">
      <c r="A106" s="35"/>
      <c r="B106" s="111" t="s">
        <v>126</v>
      </c>
      <c r="C106" s="111"/>
      <c r="D106" s="111"/>
      <c r="E106" s="111"/>
      <c r="F106" s="112"/>
      <c r="G106" s="36">
        <v>3586761.0999999996</v>
      </c>
      <c r="H106" s="36">
        <f>H100-H103</f>
        <v>3586761.0999999996</v>
      </c>
      <c r="I106" s="36">
        <f>I100-I103</f>
        <v>-246</v>
      </c>
      <c r="J106" s="76">
        <f>SUM(J100:J105)</f>
        <v>0</v>
      </c>
    </row>
    <row r="107" spans="1:10" ht="19.5" thickBot="1">
      <c r="A107" s="55"/>
      <c r="B107" s="15"/>
      <c r="C107" s="51"/>
      <c r="D107" s="44"/>
      <c r="E107" s="51"/>
      <c r="F107" s="52"/>
      <c r="G107" s="17"/>
      <c r="H107" s="17"/>
      <c r="I107" s="17"/>
      <c r="J107" s="75"/>
    </row>
    <row r="108" spans="1:10" ht="20.25" thickBot="1" thickTop="1">
      <c r="A108" s="108" t="s">
        <v>127</v>
      </c>
      <c r="B108" s="109"/>
      <c r="C108" s="109"/>
      <c r="D108" s="109"/>
      <c r="E108" s="109"/>
      <c r="F108" s="110"/>
      <c r="G108" s="56">
        <v>15735564.659999978</v>
      </c>
      <c r="H108" s="56">
        <v>15735564.659999978</v>
      </c>
      <c r="I108" s="56">
        <f>I35-I85+I92+I97+I106</f>
        <v>10999</v>
      </c>
      <c r="J108" s="78">
        <v>16646605</v>
      </c>
    </row>
    <row r="109" spans="1:10" ht="19.5" thickTop="1">
      <c r="A109" s="57"/>
      <c r="B109" s="58"/>
      <c r="C109" s="58"/>
      <c r="D109" s="59"/>
      <c r="E109" s="60"/>
      <c r="F109" s="61"/>
      <c r="G109" s="62"/>
      <c r="H109" s="62"/>
      <c r="I109" s="62"/>
      <c r="J109" s="79"/>
    </row>
    <row r="110" spans="1:10" ht="18.75">
      <c r="A110" s="9" t="s">
        <v>128</v>
      </c>
      <c r="B110" s="38" t="s">
        <v>129</v>
      </c>
      <c r="C110" s="39"/>
      <c r="D110" s="38"/>
      <c r="E110" s="47"/>
      <c r="F110" s="48"/>
      <c r="G110" s="13"/>
      <c r="H110" s="13"/>
      <c r="I110" s="13"/>
      <c r="J110" s="74"/>
    </row>
    <row r="111" spans="1:10" ht="18.75">
      <c r="A111" s="31"/>
      <c r="B111" s="10" t="s">
        <v>4</v>
      </c>
      <c r="C111" s="47" t="s">
        <v>130</v>
      </c>
      <c r="D111" s="39"/>
      <c r="E111" s="47"/>
      <c r="F111" s="48"/>
      <c r="G111" s="13">
        <v>15248808.450000001</v>
      </c>
      <c r="H111" s="13">
        <f>SUM(H112:H115)</f>
        <v>15248808.450000001</v>
      </c>
      <c r="I111" s="13">
        <f>SUM(I112:I115)</f>
        <v>15804</v>
      </c>
      <c r="J111" s="74">
        <v>16186341</v>
      </c>
    </row>
    <row r="112" spans="1:10" ht="18.75">
      <c r="A112" s="55"/>
      <c r="B112" s="43"/>
      <c r="C112" s="51"/>
      <c r="D112" s="15" t="s">
        <v>6</v>
      </c>
      <c r="E112" s="51" t="s">
        <v>131</v>
      </c>
      <c r="F112" s="52"/>
      <c r="G112" s="17">
        <v>14194329.8</v>
      </c>
      <c r="H112" s="17">
        <v>14194329.8</v>
      </c>
      <c r="I112" s="17">
        <v>15060</v>
      </c>
      <c r="J112" s="75">
        <v>15352000</v>
      </c>
    </row>
    <row r="113" spans="1:10" ht="18.75">
      <c r="A113" s="55"/>
      <c r="B113" s="43"/>
      <c r="C113" s="51"/>
      <c r="D113" s="15" t="s">
        <v>8</v>
      </c>
      <c r="E113" s="51" t="s">
        <v>132</v>
      </c>
      <c r="F113" s="52"/>
      <c r="G113" s="17"/>
      <c r="H113" s="17"/>
      <c r="I113" s="17"/>
      <c r="J113" s="75">
        <v>0</v>
      </c>
    </row>
    <row r="114" spans="1:10" ht="18.75">
      <c r="A114" s="55"/>
      <c r="B114" s="43"/>
      <c r="C114" s="51"/>
      <c r="D114" s="15" t="s">
        <v>21</v>
      </c>
      <c r="E114" s="51" t="s">
        <v>133</v>
      </c>
      <c r="F114" s="52"/>
      <c r="G114" s="17">
        <v>1012620.65</v>
      </c>
      <c r="H114" s="17">
        <v>1012620.65</v>
      </c>
      <c r="I114" s="17">
        <v>655</v>
      </c>
      <c r="J114" s="75">
        <v>749000</v>
      </c>
    </row>
    <row r="115" spans="1:10" ht="18.75">
      <c r="A115" s="55"/>
      <c r="B115" s="43"/>
      <c r="C115" s="51"/>
      <c r="D115" s="15" t="s">
        <v>27</v>
      </c>
      <c r="E115" s="51" t="s">
        <v>134</v>
      </c>
      <c r="F115" s="52"/>
      <c r="G115" s="17">
        <v>41858</v>
      </c>
      <c r="H115" s="17">
        <v>41858</v>
      </c>
      <c r="I115" s="17">
        <v>89</v>
      </c>
      <c r="J115" s="75">
        <v>85341</v>
      </c>
    </row>
    <row r="116" spans="1:10" ht="18.75">
      <c r="A116" s="31"/>
      <c r="B116" s="10" t="s">
        <v>11</v>
      </c>
      <c r="C116" s="47" t="s">
        <v>135</v>
      </c>
      <c r="D116" s="39"/>
      <c r="E116" s="47"/>
      <c r="F116" s="48"/>
      <c r="G116" s="13">
        <v>354161</v>
      </c>
      <c r="H116" s="13">
        <v>354161</v>
      </c>
      <c r="I116" s="13">
        <v>480</v>
      </c>
      <c r="J116" s="74">
        <v>460266</v>
      </c>
    </row>
    <row r="117" spans="1:10" ht="18.75">
      <c r="A117" s="31"/>
      <c r="B117" s="10" t="s">
        <v>13</v>
      </c>
      <c r="C117" s="47" t="s">
        <v>136</v>
      </c>
      <c r="D117" s="39"/>
      <c r="E117" s="47"/>
      <c r="F117" s="48"/>
      <c r="G117" s="13"/>
      <c r="H117" s="13"/>
      <c r="I117" s="13"/>
      <c r="J117" s="74">
        <v>0</v>
      </c>
    </row>
    <row r="118" spans="1:10" ht="18.75">
      <c r="A118" s="35"/>
      <c r="B118" s="111" t="s">
        <v>137</v>
      </c>
      <c r="C118" s="111"/>
      <c r="D118" s="111"/>
      <c r="E118" s="111"/>
      <c r="F118" s="112"/>
      <c r="G118" s="36">
        <v>15602969.450000001</v>
      </c>
      <c r="H118" s="36">
        <f>H111+H116</f>
        <v>15602969.450000001</v>
      </c>
      <c r="I118" s="36">
        <f>I111+I116</f>
        <v>16284</v>
      </c>
      <c r="J118" s="76">
        <f>SUM(J112:J117)</f>
        <v>16646607</v>
      </c>
    </row>
    <row r="119" spans="1:10" ht="18.75">
      <c r="A119" s="55"/>
      <c r="B119" s="15"/>
      <c r="C119" s="51"/>
      <c r="D119" s="44"/>
      <c r="E119" s="51"/>
      <c r="F119" s="52"/>
      <c r="G119" s="17"/>
      <c r="H119" s="17"/>
      <c r="I119" s="17"/>
      <c r="J119" s="75"/>
    </row>
    <row r="120" spans="1:10" ht="18.75">
      <c r="A120" s="9" t="s">
        <v>138</v>
      </c>
      <c r="B120" s="38"/>
      <c r="C120" s="39"/>
      <c r="D120" s="38"/>
      <c r="E120" s="47"/>
      <c r="F120" s="48"/>
      <c r="G120" s="13">
        <v>132595.20999997668</v>
      </c>
      <c r="H120" s="13">
        <f>H35-H85+H92+H106-H118</f>
        <v>132595.20999997668</v>
      </c>
      <c r="I120" s="63">
        <f>I35-I85+I92+I106-I118</f>
        <v>-5285</v>
      </c>
      <c r="J120" s="80">
        <f>J108-J118+2</f>
        <v>0</v>
      </c>
    </row>
    <row r="121" spans="1:10" ht="19.5" thickBot="1">
      <c r="A121" s="64"/>
      <c r="B121" s="65"/>
      <c r="C121" s="66"/>
      <c r="D121" s="66"/>
      <c r="E121" s="67"/>
      <c r="F121" s="68"/>
      <c r="G121" s="69"/>
      <c r="H121" s="69"/>
      <c r="I121" s="69"/>
      <c r="J121" s="81"/>
    </row>
    <row r="122" spans="1:10" ht="18.75">
      <c r="A122" s="3"/>
      <c r="B122" s="3"/>
      <c r="C122" s="2"/>
      <c r="D122" s="2"/>
      <c r="E122" s="70"/>
      <c r="F122" s="71"/>
      <c r="G122" s="1"/>
      <c r="H122" s="1"/>
      <c r="I122" s="1"/>
      <c r="J122" s="1"/>
    </row>
  </sheetData>
  <sheetProtection/>
  <mergeCells count="16">
    <mergeCell ref="E10:F10"/>
    <mergeCell ref="A108:F108"/>
    <mergeCell ref="B118:F118"/>
    <mergeCell ref="B35:F35"/>
    <mergeCell ref="B85:F85"/>
    <mergeCell ref="A87:F87"/>
    <mergeCell ref="B92:F92"/>
    <mergeCell ref="B97:F97"/>
    <mergeCell ref="B106:F106"/>
    <mergeCell ref="A1:J4"/>
    <mergeCell ref="A5:J5"/>
    <mergeCell ref="J6:J7"/>
    <mergeCell ref="A6:F7"/>
    <mergeCell ref="G6:G7"/>
    <mergeCell ref="H6:H7"/>
    <mergeCell ref="I6:I7"/>
  </mergeCells>
  <printOptions/>
  <pageMargins left="0.9055118110236221" right="0.7086614173228347" top="0.7480314960629921" bottom="0.7480314960629921" header="0.31496062992125984" footer="0.31496062992125984"/>
  <pageSetup fitToHeight="3" horizontalDpi="600" verticalDpi="600" orientation="portrait" paperSize="9" scale="65" r:id="rId1"/>
  <headerFooter>
    <oddHeader>&amp;R&amp;"Garamond,Grassetto"Allegato 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Carmela Di Luigi</dc:creator>
  <cp:keywords/>
  <dc:description/>
  <cp:lastModifiedBy>Utente</cp:lastModifiedBy>
  <cp:lastPrinted>2018-02-23T09:16:59Z</cp:lastPrinted>
  <dcterms:created xsi:type="dcterms:W3CDTF">2013-12-03T17:01:32Z</dcterms:created>
  <dcterms:modified xsi:type="dcterms:W3CDTF">2020-04-09T07:43:35Z</dcterms:modified>
  <cp:category/>
  <cp:version/>
  <cp:contentType/>
  <cp:contentStatus/>
</cp:coreProperties>
</file>